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16545" windowHeight="9960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<sst xmlns="http://schemas.openxmlformats.org/spreadsheetml/2006/main" count="1369" uniqueCount="992">
  <si>
    <t>Hôtel Los Caciques</t>
  </si>
  <si>
    <t>N09°12'01,6"   W073°32'48,4"</t>
  </si>
  <si>
    <t>Electricté, douche, piscine. Alt:52m.</t>
  </si>
  <si>
    <t>Guachaca</t>
  </si>
  <si>
    <t>Camping Casa Grande</t>
  </si>
  <si>
    <t>N11°16'36,2"   W073°51'52,7"</t>
  </si>
  <si>
    <t>N11°13'59,7"   W074°08'22,8"</t>
  </si>
  <si>
    <t>Taganga</t>
  </si>
  <si>
    <t>A 2 pas du poste de police</t>
  </si>
  <si>
    <t>N11°15'57,9"   W074°11'23,7"</t>
  </si>
  <si>
    <t>A 150m de la plage. Bivouac sécur.</t>
  </si>
  <si>
    <t>Cartagena</t>
  </si>
  <si>
    <t>N10°24'39,1"   W075°31'59,9"</t>
  </si>
  <si>
    <t>John et Mariam sont adorable. Ils font les meilleures Arepas de Colombie. Douche, électricité, Wifi. Parking à proximité de Enlace Caribe.</t>
  </si>
  <si>
    <t>Casa Stella Maris - Manga - Tercera avenida n°24-24</t>
  </si>
  <si>
    <t xml:space="preserve"> Wifi. Toujours à proximité de Enlace Caribe. Dodgi est au port, direction Panama.</t>
  </si>
  <si>
    <t>37 jours</t>
  </si>
  <si>
    <t>Passeport. Séjour de 60 jours possible ! Autorisation véhicule IDEM. Plus 30 jours = 25 USD</t>
  </si>
  <si>
    <t>Camping Veracruz</t>
  </si>
  <si>
    <t>Santa Marta</t>
  </si>
  <si>
    <t>Dans la rue. Raison internement en urgence de nuit.</t>
  </si>
  <si>
    <t>Clinique La Milagrosa</t>
  </si>
  <si>
    <t>Electricté, douche, piscine. Au bord de la route. Il y a sûrement mieux mais diifficile d'accéder à la côte (parc national 35000 pesos) Rio à 2mn.</t>
  </si>
  <si>
    <t>Electricté, douche, bord de mer et ombragé. Rio à 5mn. Accueil sympa.</t>
  </si>
  <si>
    <t>Etape</t>
  </si>
  <si>
    <t>Localité</t>
  </si>
  <si>
    <t>Lieu de campement</t>
  </si>
  <si>
    <t>GPS</t>
  </si>
  <si>
    <t>km étape</t>
  </si>
  <si>
    <t>Remarques</t>
  </si>
  <si>
    <t>Montévidéo</t>
  </si>
  <si>
    <t xml:space="preserve">Miles </t>
  </si>
  <si>
    <t>A l'hôtel, en attente de notre pick-up. Pas terrible, mais pas trop cher et assez central.</t>
  </si>
  <si>
    <t>km</t>
  </si>
  <si>
    <t>Compteur à l'arrivée</t>
  </si>
  <si>
    <t>Distance parcourue</t>
  </si>
  <si>
    <t>Quand ?</t>
  </si>
  <si>
    <t>Où ?</t>
  </si>
  <si>
    <t>FEUILLE DE ROUTE AMERIQUE DU SUD - JUNGLE FAMILY</t>
  </si>
  <si>
    <t>URUGUAY</t>
  </si>
  <si>
    <t>Pesos</t>
  </si>
  <si>
    <t>Météo</t>
  </si>
  <si>
    <t>Euros</t>
  </si>
  <si>
    <t>Nombre kilomètre</t>
  </si>
  <si>
    <t>Durée du séjour</t>
  </si>
  <si>
    <t>Passeport. Assurance à prendre en arrivant pour tous les pays de l'Amérique du Sud.</t>
  </si>
  <si>
    <t>Infos administratives</t>
  </si>
  <si>
    <t>Paysandu</t>
  </si>
  <si>
    <t>S 34°28'21'' - O 57°51'13''</t>
  </si>
  <si>
    <t>Vieille ville au bord du rio de plata</t>
  </si>
  <si>
    <t>Hotel Idéal : Avenida Colonia 914 - esquina Convention</t>
  </si>
  <si>
    <t>Playa Park</t>
  </si>
  <si>
    <t>Camping des thermes</t>
  </si>
  <si>
    <t>S 31°50'34'' - O 57°53'09''</t>
  </si>
  <si>
    <t>Une nuit de tempête</t>
  </si>
  <si>
    <t>Soleil 18°/27°</t>
  </si>
  <si>
    <t>Soleil 18°/25°</t>
  </si>
  <si>
    <t>Camping avec toutes les commodités. Halte  sympathique pour un peu de détente.</t>
  </si>
  <si>
    <t>Quaviyù (thermes)</t>
  </si>
  <si>
    <t>Bivouac au bord de la plage sans grand intérêt. Préférer el parc de los ninos au bout de la ville.</t>
  </si>
  <si>
    <t>Superbes bivouacs au bord du fleuve mais aussi sur la plaza à côté du phare. Accueil chaleureux de la population.</t>
  </si>
  <si>
    <t>S 32°18'36'' - O 58°05'53''</t>
  </si>
  <si>
    <t>Valle Eden</t>
  </si>
  <si>
    <t>S 31°49'16'' - O 56°10'32''</t>
  </si>
  <si>
    <t>Un vrai petit coin de paradis, nous avons adoré malgré le mauvais temps !</t>
  </si>
  <si>
    <t>Superbe vue et tranquilité assurée.</t>
  </si>
  <si>
    <t>Melo</t>
  </si>
  <si>
    <t>Près de la place centrale</t>
  </si>
  <si>
    <t>S 32°22'04'' - O 54°10'10''</t>
  </si>
  <si>
    <t>La Rocha</t>
  </si>
  <si>
    <t>A 200m de place centrale</t>
  </si>
  <si>
    <t>Super tranquille !</t>
  </si>
  <si>
    <t>S 34°28'44'' - O 54°20'10''</t>
  </si>
  <si>
    <t>La Paloma</t>
  </si>
  <si>
    <t>Cabo Polonio</t>
  </si>
  <si>
    <t>Parc Santa Teresa</t>
  </si>
  <si>
    <t>S 34°40'00'' - O 54°09'31''</t>
  </si>
  <si>
    <t>A proximité du phare</t>
  </si>
  <si>
    <t>S 34°22'51'' - O 53°50'30''</t>
  </si>
  <si>
    <t>S 33°58'34'' - O 53°32'10''</t>
  </si>
  <si>
    <t>A l'entrée du parc</t>
  </si>
  <si>
    <t>Sans plus.</t>
  </si>
  <si>
    <t>Playa Moza</t>
  </si>
  <si>
    <t>Colonia del Sacremento + Ballades (60km)</t>
  </si>
  <si>
    <t>Tacuarembò</t>
  </si>
  <si>
    <t>S 31°39'13'' - O 55°58'20''</t>
  </si>
  <si>
    <t>Plein centre ville pour changer. Un peu bruyant !!!</t>
  </si>
  <si>
    <t>Camping gratuit / hors saison avec électricité</t>
  </si>
  <si>
    <t>Soleil 25°</t>
  </si>
  <si>
    <t>Pluie 22°</t>
  </si>
  <si>
    <t>Pluie 20°</t>
  </si>
  <si>
    <t>Soleil 24°</t>
  </si>
  <si>
    <t>Soleil 26°</t>
  </si>
  <si>
    <t>Pluie 21°</t>
  </si>
  <si>
    <t xml:space="preserve">Bivouac à 6 km proche du camping municipal el Balneario Ipora </t>
  </si>
  <si>
    <t>Superbe .Bivouac en pleine campagne. Superbe vue et tranquilité assurée. Lieu bucolique malgré l'orage.</t>
  </si>
  <si>
    <t>Magnifique, gratuit avec électricité et eau chaude. Super lieu. Là on est à la campagne ! Très peu de prestation sur place, faire ses provisions.</t>
  </si>
  <si>
    <t>Barra de Chuy</t>
  </si>
  <si>
    <t>Sur la plage</t>
  </si>
  <si>
    <t>S 33°44'16'' - O 53°21'53''</t>
  </si>
  <si>
    <t>Attention par temps de pluie, le lieu de notre bivouac était inondé (12 cm d'eau) !</t>
  </si>
  <si>
    <t>BRESIL</t>
  </si>
  <si>
    <t xml:space="preserve">1624 km </t>
  </si>
  <si>
    <t>Cassino          (Rio Grande)</t>
  </si>
  <si>
    <t>S 32°11'19'' - O 52°09'20''</t>
  </si>
  <si>
    <t xml:space="preserve">Station service </t>
  </si>
  <si>
    <t>Pluie 24°</t>
  </si>
  <si>
    <t>Pas mal, mais déçu par cette palde de 500 km qui est une autoroute de sable.</t>
  </si>
  <si>
    <t>Tranquilité assurée.</t>
  </si>
  <si>
    <t>Parc national  Ituapã</t>
  </si>
  <si>
    <t>Camping</t>
  </si>
  <si>
    <t>Retour du soleil 28°</t>
  </si>
  <si>
    <t>Encore un petit coin de paradis…</t>
  </si>
  <si>
    <t>S 30°07'25'' - O 51°14'43''</t>
  </si>
  <si>
    <t>S 30°20'13'' - O 51°01'59''</t>
  </si>
  <si>
    <t>Porto Alegre</t>
  </si>
  <si>
    <t>S 29°26'18'' - O 49°48'04''</t>
  </si>
  <si>
    <t>S 27°31'22'' - O 48°25'01''</t>
  </si>
  <si>
    <t>Ile Santa Catarina</t>
  </si>
  <si>
    <t>S 27°37'41'' - O 48°26'56''</t>
  </si>
  <si>
    <t>Paraiso à 20 km au sud de Torres</t>
  </si>
  <si>
    <t>Au bord de la plage</t>
  </si>
  <si>
    <t>Temps orageux</t>
  </si>
  <si>
    <t>Très calme mais nous sommes hors saison. Baignade matinale et douche publique, cool !</t>
  </si>
  <si>
    <t>Plage  Moçambique au sud de Vermelho</t>
  </si>
  <si>
    <t>Passeport. Séjour de 90 jours possible !</t>
  </si>
  <si>
    <t>Plage de Joaquina sur le parking presque désert.</t>
  </si>
  <si>
    <t>Reais</t>
  </si>
  <si>
    <t>Superbe spot face à la mer.</t>
  </si>
  <si>
    <t>Coin tranquille, ambiance surfeurs. Douches publiques.</t>
  </si>
  <si>
    <t>Praïa Plantano do Sul</t>
  </si>
  <si>
    <t>S 27°46'57'' - O 48°30'25''</t>
  </si>
  <si>
    <t>Caieiras de Barra do Sul</t>
  </si>
  <si>
    <t>Orageux</t>
  </si>
  <si>
    <t>Retour du soleil 30°</t>
  </si>
  <si>
    <t>Face à la mer, un spot superbe !</t>
  </si>
  <si>
    <t>Parking pour accéder à la praïa Naufragados. Douche et WC. Possibilité faire le plein d'eau. Superbe site malgré la ronde des bus.</t>
  </si>
  <si>
    <t>S 27°48'59'' - O 48°33'39''</t>
  </si>
  <si>
    <t>S 27°35'03'' - O 48°26'14''</t>
  </si>
  <si>
    <t>Variable 28°</t>
  </si>
  <si>
    <t>Camping calme et propre avec électricité. Assez loin de la plage 20 mn.</t>
  </si>
  <si>
    <t>Camping de Barra da Lagoa</t>
  </si>
  <si>
    <t>Canto Grande / Porto Belo</t>
  </si>
  <si>
    <t>Face à la mer</t>
  </si>
  <si>
    <t>S 27°10'08'' - O 48°29'55''</t>
  </si>
  <si>
    <t>S 25°25'58'' - O 49°24'29''</t>
  </si>
  <si>
    <t>S 25°27'36'' - O 51°57'07''</t>
  </si>
  <si>
    <t>A 30 km de Curitiba</t>
  </si>
  <si>
    <t>Pluie 24 °</t>
  </si>
  <si>
    <t>Orageux 27 °</t>
  </si>
  <si>
    <t>Excellent spot et petit coup de cœur pour ce cap !</t>
  </si>
  <si>
    <t>Bof, il y a beaucoup mieux.</t>
  </si>
  <si>
    <t>10 km après le péage …</t>
  </si>
  <si>
    <t>Super, propre, bonne bouffe et douche chaude. Accès internet free.</t>
  </si>
  <si>
    <t>Parc d'Ipirangua</t>
  </si>
  <si>
    <t>S 25°14'07'' - O 54°13'43''</t>
  </si>
  <si>
    <t>Foz de Iguaçu</t>
  </si>
  <si>
    <t>Camping international</t>
  </si>
  <si>
    <t>Gris 28°</t>
  </si>
  <si>
    <t>S 25°33'33'' - O 54°34'33''</t>
  </si>
  <si>
    <t>Super petit camping avec une patronne adorable. Elle cherche à vendre avis aux entrepreneurs !</t>
  </si>
  <si>
    <t xml:space="preserve">Campement au sein d'une base de loisirs. </t>
  </si>
  <si>
    <t>PARAGUAY</t>
  </si>
  <si>
    <t>34 jours</t>
  </si>
  <si>
    <t>Escapade en Argentine…</t>
  </si>
  <si>
    <t>Chutes du parc d'Iguazù...</t>
  </si>
  <si>
    <t>Ciudad del Este</t>
  </si>
  <si>
    <t>São Miguel de Iguaçu</t>
  </si>
  <si>
    <t>Faux départ !!!</t>
  </si>
  <si>
    <t>Jardim</t>
  </si>
  <si>
    <t>Un petit coin super sympa. Baignade et cerveza…</t>
  </si>
  <si>
    <t>Retour camping d'Iguaçù.</t>
  </si>
  <si>
    <t>Une super petite station service, douche gratuite et coin pique-nique.</t>
  </si>
  <si>
    <t>S 21°37'50'' - O 55°36'26''</t>
  </si>
  <si>
    <t>Un rio, un bar au bord de route.</t>
  </si>
  <si>
    <t>S 23°50'12'' - O 54°20'04''</t>
  </si>
  <si>
    <t>Station service avec patron super sympa.</t>
  </si>
  <si>
    <t>Bonito</t>
  </si>
  <si>
    <t>Camping Rio Formoso</t>
  </si>
  <si>
    <t>Aquidouana</t>
  </si>
  <si>
    <t>Chacara Anis</t>
  </si>
  <si>
    <t>Super sympa mais pas dans notre budget. Etape agréable avec bonne bouffe et piscine après. Ane Lisa parle allemand et français.</t>
  </si>
  <si>
    <t>Ballades autour de Bonito</t>
  </si>
  <si>
    <t>S 21°10'30'' - O 56°26'47''</t>
  </si>
  <si>
    <t>S 20°27'44'' - O 55°40'52''</t>
  </si>
  <si>
    <t>S 20°27'55'' - O 55°31'05''</t>
  </si>
  <si>
    <t>S 22°38'49'' - O 54°48'37''</t>
  </si>
  <si>
    <t>S 25°29'08'' - O 54°30'12''</t>
  </si>
  <si>
    <t>Retour au camping international</t>
  </si>
  <si>
    <t>Dourados</t>
  </si>
  <si>
    <t>Région Aquidouana</t>
  </si>
  <si>
    <t>Camping au bord du rio</t>
  </si>
  <si>
    <t>Station service</t>
  </si>
  <si>
    <t>Station légérement en altitude. Bonne nuit fraîche assurée.</t>
  </si>
  <si>
    <t>Sans prétention et comme il pleut, on s'en va !</t>
  </si>
  <si>
    <t xml:space="preserve">Station service pour ambiance camion et camionneur. </t>
  </si>
  <si>
    <t>Ici on est comme à la maison.</t>
  </si>
  <si>
    <t>52 jours</t>
  </si>
  <si>
    <t>Retour du soleil.</t>
  </si>
  <si>
    <t>Soleil. 38°</t>
  </si>
  <si>
    <t>Pluie</t>
  </si>
  <si>
    <t>Soleil</t>
  </si>
  <si>
    <t>Combien/nuit ?</t>
  </si>
  <si>
    <t>Chaud, chaud, chaud...</t>
  </si>
  <si>
    <t>A faire au moins une fois !</t>
  </si>
  <si>
    <t>Bonne prestation. Alimenté en 110 volts.</t>
  </si>
  <si>
    <t>Entre Mundo Novo et Eldorado</t>
  </si>
  <si>
    <t>Plus de 40°</t>
  </si>
  <si>
    <t>Parque Ecologico Pykypo</t>
  </si>
  <si>
    <t>Iguaçù à 30 km de Ciudad del Este</t>
  </si>
  <si>
    <t>S25°27'36" - O 55°00'57"</t>
  </si>
  <si>
    <t>Gratis</t>
  </si>
  <si>
    <t>Une petite étape très agréable avec piscine…</t>
  </si>
  <si>
    <t>Asuncion</t>
  </si>
  <si>
    <t>S25°21'58" - O 57°33'47"</t>
  </si>
  <si>
    <t>Bof mais pas le choix.</t>
  </si>
  <si>
    <t>San Bernardino</t>
  </si>
  <si>
    <t>Camping las brisas del mediteraneo</t>
  </si>
  <si>
    <t>S25°15'29" - O 57°19'16"</t>
  </si>
  <si>
    <t>Agréable mais trop onéreux pour notre budget.</t>
  </si>
  <si>
    <t>Chez José Manuel and co</t>
  </si>
  <si>
    <t>Tenu secret</t>
  </si>
  <si>
    <t>Super génial cool et tout…</t>
  </si>
  <si>
    <t>La Rosada</t>
  </si>
  <si>
    <t>Parc national d'Ybycui</t>
  </si>
  <si>
    <t>S26°04'39" - O 56°51'01"</t>
  </si>
  <si>
    <t>Parking du parc national face au camping car par d'accés véhicule. Superbe emplacment ! Rios, cascades, sanitaire et eau potable. Pas d'électricité.</t>
  </si>
  <si>
    <t>30° et retour au frais en soirée. Idéal.</t>
  </si>
  <si>
    <t>Trop chaud 38 à 42°</t>
  </si>
  <si>
    <t>Passeport. Séjour de 90 jours possible ! Autorisation véhicule 30 jours renouvelable 2 fois.</t>
  </si>
  <si>
    <t>S26°24'44" - O 57°02'41"</t>
  </si>
  <si>
    <t>Villa Florida</t>
  </si>
  <si>
    <t>20000 pour l'entrée</t>
  </si>
  <si>
    <t>Il fait chaud sur les pistes.</t>
  </si>
  <si>
    <t>Petit campemet sympa mais la baignade au rio après les cascades c'est bof.</t>
  </si>
  <si>
    <t>Camping Cabaña Centu-Cué</t>
  </si>
  <si>
    <t>Hohenau</t>
  </si>
  <si>
    <t>Camping Manantial</t>
  </si>
  <si>
    <t>S27°05'05" - O 55°39'49"</t>
  </si>
  <si>
    <t xml:space="preserve">Ballades </t>
  </si>
  <si>
    <t>Ayolas</t>
  </si>
  <si>
    <t>Centre social</t>
  </si>
  <si>
    <t>S27°23'17" - O 56°49'41"</t>
  </si>
  <si>
    <t>Un super site pour nous seul. Piscine, douche, électricité… Le pied !</t>
  </si>
  <si>
    <t>Bon petit camping pour se reposer. Wifi pour mettre en ligne le site. Très sympa.</t>
  </si>
  <si>
    <t>31 jours</t>
  </si>
  <si>
    <t>Ruines Jésuites, Honenau…</t>
  </si>
  <si>
    <t>38°</t>
  </si>
  <si>
    <t>Gros soleil</t>
  </si>
  <si>
    <t>ARGENTINE</t>
  </si>
  <si>
    <t>Complejo turistico d'Ipora</t>
  </si>
  <si>
    <t>S28°35'06" - O 56°05'22"</t>
  </si>
  <si>
    <t>Passeport. Séjour de 90 jours possible ! Autorisation véhicule 240 jours.</t>
  </si>
  <si>
    <t>Santo Tome</t>
  </si>
  <si>
    <t>Santa Ana</t>
  </si>
  <si>
    <t>S30°54'50" - O 57°55'36"</t>
  </si>
  <si>
    <t>Zarate</t>
  </si>
  <si>
    <t>Camping municipal</t>
  </si>
  <si>
    <t>Arrivée après 19h</t>
  </si>
  <si>
    <t>S30°07'22" - O 59°00'54"</t>
  </si>
  <si>
    <t>Tigre</t>
  </si>
  <si>
    <t>Camping "L'hirondelle"</t>
  </si>
  <si>
    <t>S34°23'43" - O 58°36'38"</t>
  </si>
  <si>
    <t>Chillar</t>
  </si>
  <si>
    <t>S37°18'58"                     W059°58'21,8"</t>
  </si>
  <si>
    <t>Nouveau GPS</t>
  </si>
  <si>
    <t xml:space="preserve">Petits tours </t>
  </si>
  <si>
    <t>Petit tour de Tigre, Buenos Aires</t>
  </si>
  <si>
    <t>Monte Hermoso</t>
  </si>
  <si>
    <t>Camping Americano</t>
  </si>
  <si>
    <t>S38°59'17,9"                     W061°20'03,2"</t>
  </si>
  <si>
    <t>Las Grutas</t>
  </si>
  <si>
    <t>Face à la mer.</t>
  </si>
  <si>
    <t>Camping à 200m de la mer</t>
  </si>
  <si>
    <t>S40°48'37,5"                     W065°05'42,9"</t>
  </si>
  <si>
    <t>Baliza prisma</t>
  </si>
  <si>
    <t>Falaise face à la mer</t>
  </si>
  <si>
    <t>S42°25'34,9"                     W064°48'41,4"</t>
  </si>
  <si>
    <t>Puerto Pyramides</t>
  </si>
  <si>
    <t>S42°34'28,1"                     W064°16'38,8"</t>
  </si>
  <si>
    <t>Guaranis</t>
  </si>
  <si>
    <t>38 à 42°</t>
  </si>
  <si>
    <t>35°</t>
  </si>
  <si>
    <t>28°</t>
  </si>
  <si>
    <t>Péninsule de Valdès</t>
  </si>
  <si>
    <t>A 5 km de Caleta Valdez</t>
  </si>
  <si>
    <t>S42°23'49,1"                     W063°36'57"</t>
  </si>
  <si>
    <t>Vue sur la péninsule - 17m altitude - pleine lune.</t>
  </si>
  <si>
    <t>Camping simple mais abrité à 50m de la mer. Douche en sus 10 pesos.</t>
  </si>
  <si>
    <t>Royal et superbe vue.</t>
  </si>
  <si>
    <t>18° le soir.</t>
  </si>
  <si>
    <t>25°</t>
  </si>
  <si>
    <t>30°</t>
  </si>
  <si>
    <t>Halte très agréable au bord de la route avec baignade.</t>
  </si>
  <si>
    <t>Au bord du fleuve. Sympa.</t>
  </si>
  <si>
    <t>Enorme station avec un grand terrain gazonné. On se serait cru au camping.</t>
  </si>
  <si>
    <t>Accueil chaleureux. On se serait cru en famille.</t>
  </si>
  <si>
    <t>Génial mais en plein vent.</t>
  </si>
  <si>
    <t>Un camping à l'européenne. Bof…</t>
  </si>
  <si>
    <t>Petit camping près de la mer (200m).</t>
  </si>
  <si>
    <t>Parking à côté de l'océan.</t>
  </si>
  <si>
    <t>Superbe !</t>
  </si>
  <si>
    <t>S42°34'22,3"                     W064°17'01,8"</t>
  </si>
  <si>
    <t>Dolavon</t>
  </si>
  <si>
    <t>Devant la maison de Sergio</t>
  </si>
  <si>
    <t>S43°18'20,9"                     W065°42'08"</t>
  </si>
  <si>
    <t>Au bord RN3</t>
  </si>
  <si>
    <t xml:space="preserve">Génial de sentir comme chez soi. </t>
  </si>
  <si>
    <t>Bivouac forcé cause crevaison mais bon stationnement à 20m de la route.</t>
  </si>
  <si>
    <t>A 60km au sud de Trelew</t>
  </si>
  <si>
    <t>S43°45'04"                     W065°42'35,1"</t>
  </si>
  <si>
    <t>S48°07'24,4"                     W067°38'37,4"</t>
  </si>
  <si>
    <t>Los Cerros</t>
  </si>
  <si>
    <t>Station service Ypf</t>
  </si>
  <si>
    <t>Très bonne station avec toutes les commodités.</t>
  </si>
  <si>
    <t>Parc National Monte Leon</t>
  </si>
  <si>
    <t>S50°20'06,6"                     W068°55'03,8"</t>
  </si>
  <si>
    <t>"Camping"</t>
  </si>
  <si>
    <t>Génial en pleine nature. Nous serions bien restés plus longtemps mais l'automne arrive vite.</t>
  </si>
  <si>
    <t>El Calafate</t>
  </si>
  <si>
    <t>En face les pompiers</t>
  </si>
  <si>
    <t>S50°20'19,4"                     W072°15'29,9"</t>
  </si>
  <si>
    <t>S50°20'12,3"                     W072°15'31"</t>
  </si>
  <si>
    <t>Très chouette camping au bord du rio et à deux pas du centre.</t>
  </si>
  <si>
    <t>Arrivée de nuit et stationnement à côté d'un magasin de pneus car la ruta 29 = 2 crevaisons.</t>
  </si>
  <si>
    <t>25° maxi</t>
  </si>
  <si>
    <t>General Conesa</t>
  </si>
  <si>
    <t>S40°05'42,4"                     W064°27'48,6"</t>
  </si>
  <si>
    <t>Très calme mais sanitaires déplorables.</t>
  </si>
  <si>
    <t>Camping municipal El Olevejo</t>
  </si>
  <si>
    <t>Escapade au glacier</t>
  </si>
  <si>
    <t>EXCEPTIONNEL !</t>
  </si>
  <si>
    <t>El Chalten</t>
  </si>
  <si>
    <t>Parking accès aux sentiers de randos</t>
  </si>
  <si>
    <t>S49°19'18,3"                     W072°53'39,3"</t>
  </si>
  <si>
    <t>Estancia Ricanor</t>
  </si>
  <si>
    <t>Pas mal mais très fréquenté le matin.</t>
  </si>
  <si>
    <t>S49°12'48,6"                     W072°57'18,5"</t>
  </si>
  <si>
    <t>Camping après escapade au lago del desierto</t>
  </si>
  <si>
    <t>Superbe site avec vue sur la montagne Fitz Roy. Gérants très sympathiques.</t>
  </si>
  <si>
    <t>15° - Vent et pluie</t>
  </si>
  <si>
    <t>Tres Lagos</t>
  </si>
  <si>
    <t>S49°36'11,4"                     W071°28'44,5"</t>
  </si>
  <si>
    <t>Super accueil. Gérants très sympathiques.</t>
  </si>
  <si>
    <t>12°</t>
  </si>
  <si>
    <t>Rudimentaire - eau froide mais Wifi.</t>
  </si>
  <si>
    <t>15° - Pluie</t>
  </si>
  <si>
    <t>Bajo Caracoles</t>
  </si>
  <si>
    <t>S47°26'36,4"                     W070°55'35,7"</t>
  </si>
  <si>
    <t>Rp41</t>
  </si>
  <si>
    <t>A 4 km de la frontière chilienne</t>
  </si>
  <si>
    <t>S47°10'21,3"                     W071°50'17,3"</t>
  </si>
  <si>
    <t>Superbe bivouac au bord du rio, et superbe piste !!!</t>
  </si>
  <si>
    <t>Cochrane</t>
  </si>
  <si>
    <t>CHILI</t>
  </si>
  <si>
    <t>42 jours</t>
  </si>
  <si>
    <t>Camping centre ville</t>
  </si>
  <si>
    <t>S47°15'14,6"                     W072°34'21"</t>
  </si>
  <si>
    <t>Variable 16°</t>
  </si>
  <si>
    <t>Petit camping familial.</t>
  </si>
  <si>
    <t>Caleta Tortel</t>
  </si>
  <si>
    <t>Parking</t>
  </si>
  <si>
    <t>S47°47'45,4"                     W073°31'51,9"</t>
  </si>
  <si>
    <t>A l'entrée du village, pas trop le choix. Beau point de vue.</t>
  </si>
  <si>
    <t>En pleine nature à 200m de la piste.</t>
  </si>
  <si>
    <t>S47°36'37"                     W072°55'24"</t>
  </si>
  <si>
    <t>Au bord du rio. Possibilité de faire un grand feu !</t>
  </si>
  <si>
    <t>Carretera austral</t>
  </si>
  <si>
    <t>Pluie 12°</t>
  </si>
  <si>
    <t>22°</t>
  </si>
  <si>
    <t>Puerto Tranquilo</t>
  </si>
  <si>
    <t>Parking bord du rio.</t>
  </si>
  <si>
    <t>S46°07'25,3"                     W072°40'22,6"</t>
  </si>
  <si>
    <t>20°</t>
  </si>
  <si>
    <t>Sympa - Alt : 208m</t>
  </si>
  <si>
    <t>Douche chaude - Electricité</t>
  </si>
  <si>
    <t xml:space="preserve">Villa Cerro Castillo </t>
  </si>
  <si>
    <t>Chez particulier au bord du rio.</t>
  </si>
  <si>
    <t>S46°07'21,4"                     W072°09'59,1"</t>
  </si>
  <si>
    <t>Super spot, vue imprenable sur le Cerro Castillo</t>
  </si>
  <si>
    <t>24°</t>
  </si>
  <si>
    <t>Coyhaique</t>
  </si>
  <si>
    <t>S45°33'06,7"                     W072°03'58"</t>
  </si>
  <si>
    <t>Petit camping en pleine nature mais excentré/ville. Alt. 255m</t>
  </si>
  <si>
    <t>Ballades</t>
  </si>
  <si>
    <t>Villa Amengual</t>
  </si>
  <si>
    <t>Camping Lago las Torres</t>
  </si>
  <si>
    <t>S44°47'52,1"                     W072°12'08"</t>
  </si>
  <si>
    <t>Pluie 13°</t>
  </si>
  <si>
    <t>Camping charmant au bord du lac mais il nous manquait le soleil !!!</t>
  </si>
  <si>
    <t>S44°28'07,2"                     W072°32'39,9"</t>
  </si>
  <si>
    <t>Camping sans commodité avec vue sur le glacier.</t>
  </si>
  <si>
    <t>La Junta</t>
  </si>
  <si>
    <t>Camping Los Avellanos</t>
  </si>
  <si>
    <t>Une excellente adresse avec un accueil très chaleureux de Miguel et sa femme. A 2 km de la ville.</t>
  </si>
  <si>
    <t>Un petit tour au thermes à 15 km de la Junta (camping possible)</t>
  </si>
  <si>
    <t>Ventisquero Yelcho</t>
  </si>
  <si>
    <t>Camping du glacier</t>
  </si>
  <si>
    <t>Gratuit hors saison mais sans commodité. Nous avons adoré.</t>
  </si>
  <si>
    <t>S43°56'42,7"                     W072°23'12,7"</t>
  </si>
  <si>
    <t>Viejo Chaiten</t>
  </si>
  <si>
    <t>Superbe au couché du soleil !!!</t>
  </si>
  <si>
    <t>S42°56'26,6"                     W072°43'26,6"</t>
  </si>
  <si>
    <t>S43°16'35,8"                     W072°25'16"</t>
  </si>
  <si>
    <t>Entre Santa Lucia et Futaleufu</t>
  </si>
  <si>
    <t>Camping Bajadu Yelcho</t>
  </si>
  <si>
    <t>S43°27'13,1"                     W072°06'34,5"</t>
  </si>
  <si>
    <t>Superbe camping au bord du rio…</t>
  </si>
  <si>
    <t>18°</t>
  </si>
  <si>
    <t>16°</t>
  </si>
  <si>
    <t>Futaleufu</t>
  </si>
  <si>
    <t>Camping Los Coihues (abandonné)</t>
  </si>
  <si>
    <t>S43°11'06,5"                     W071°52'05,2"</t>
  </si>
  <si>
    <t>Camping au bord du rio avec des chevaux. S'adresser aux Transportes Troncoso - 256 Manuel Rodriguez.</t>
  </si>
  <si>
    <t>22 jours</t>
  </si>
  <si>
    <t>Passeport. Séjour de 90 jours possible ! Autorisation véhicule 3 mois.</t>
  </si>
  <si>
    <t>Trevelin</t>
  </si>
  <si>
    <t>Au bord du rio</t>
  </si>
  <si>
    <t>Esquel</t>
  </si>
  <si>
    <t>Camping La Colina</t>
  </si>
  <si>
    <t>S42°54'40,8" W071°20'02,2"</t>
  </si>
  <si>
    <t>S43°04'59,1" W071°28'03,1"</t>
  </si>
  <si>
    <t>22° soleil !!!</t>
  </si>
  <si>
    <t>Camping dominant la ville avec la WiFi.</t>
  </si>
  <si>
    <t>Halte très agréable et tranquilité assurée.</t>
  </si>
  <si>
    <t>ARGENTINE (2)</t>
  </si>
  <si>
    <t>Parc national Queulat</t>
  </si>
  <si>
    <t>Epuyen</t>
  </si>
  <si>
    <t>Lago Epuyen</t>
  </si>
  <si>
    <t>S42°13'07,8"        W071°26'23"</t>
  </si>
  <si>
    <t>Bivouac superbe avec toilettes au bord du lac.              Alt : 320m</t>
  </si>
  <si>
    <t>20° soleil</t>
  </si>
  <si>
    <t>Lago Puelo</t>
  </si>
  <si>
    <t>Au bord du lac</t>
  </si>
  <si>
    <t xml:space="preserve">Bivouac superbe avec toilettes, électricité et eau.  </t>
  </si>
  <si>
    <t>El Bolson</t>
  </si>
  <si>
    <t>Camping Refugio Patagonico</t>
  </si>
  <si>
    <t>S42°05'49,8"        W071°37'08,3"</t>
  </si>
  <si>
    <t>S41°58'02,1"        W071°31'39,3"</t>
  </si>
  <si>
    <t>Camping avec sanitaires propres et eau chaude à donf.</t>
  </si>
  <si>
    <t>Parc National Nahuel Huapi</t>
  </si>
  <si>
    <t>Entrée du parc</t>
  </si>
  <si>
    <t>S41°21'11,5"        W071°31'02,2"</t>
  </si>
  <si>
    <t>16° soleil</t>
  </si>
  <si>
    <t>San Carlos de Bariloche</t>
  </si>
  <si>
    <t>Parking accès plage</t>
  </si>
  <si>
    <t>S41°08'05,3"        W071°18'29,5"</t>
  </si>
  <si>
    <t>12° vent et pluie</t>
  </si>
  <si>
    <t>Camping interdit mais hors saison on ne nous a rien dit ! A deux pas du centre ville.</t>
  </si>
  <si>
    <t>Du 18 au 20/04/2010</t>
  </si>
  <si>
    <t>RN 234</t>
  </si>
  <si>
    <t>Hosteria 7 lagos</t>
  </si>
  <si>
    <t>S40°37'41,9"        W071°39'43"</t>
  </si>
  <si>
    <t>12° soleil</t>
  </si>
  <si>
    <t>Bivouac magnifique au bord du lac.</t>
  </si>
  <si>
    <t>Lago Lolog</t>
  </si>
  <si>
    <t>S40°01'16"        W071°21'40,9"</t>
  </si>
  <si>
    <t>Au bord du lac à 2 km de Puerto Arturo</t>
  </si>
  <si>
    <t>10° soleil</t>
  </si>
  <si>
    <t>Junin de los Andes</t>
  </si>
  <si>
    <t>S39°57'16,6"        W071°03'56"</t>
  </si>
  <si>
    <t>10° max soleil</t>
  </si>
  <si>
    <t>Sanitaire disponible - Alt : 831m</t>
  </si>
  <si>
    <t>Direction le Chili</t>
  </si>
  <si>
    <t>21 jours</t>
  </si>
  <si>
    <t>Camping Laura Vicuña au bord du rio du rio</t>
  </si>
  <si>
    <t>Camping avec toutes les commodités.  Alt : 767m. Nous avons adoré. A 5 mn du centre du village.</t>
  </si>
  <si>
    <t>CHILI (2)</t>
  </si>
  <si>
    <t>16 jours</t>
  </si>
  <si>
    <t>Pùcon</t>
  </si>
  <si>
    <t>S39°16'44,8"                     W071°58'47,3"</t>
  </si>
  <si>
    <t>Sur la plage du port</t>
  </si>
  <si>
    <t>Super tranquil et magnifique - Vue sur le volcan - Alt 215m</t>
  </si>
  <si>
    <t>Victoria</t>
  </si>
  <si>
    <t>S38°13'58,9"        W072°21'05,9"</t>
  </si>
  <si>
    <t>Station Copec sur autoroute</t>
  </si>
  <si>
    <t>Bof ! On nous a réveillé à 3h30 pour nous demander de payer la gardiennage que nous avons refusé !!! Douche</t>
  </si>
  <si>
    <t>Nacimiento</t>
  </si>
  <si>
    <t>Chez particulier dans une ferme</t>
  </si>
  <si>
    <t>S37°29'56,3"        W072°40'29,5"</t>
  </si>
  <si>
    <t>Super rencontre au bar Manhattan. Proposition de dormir à la ferme. Génial !!!</t>
  </si>
  <si>
    <t>Aire de repos avec vue sur la ville et le Pacific</t>
  </si>
  <si>
    <t>S36°38'25"        W072°57'30,4"</t>
  </si>
  <si>
    <t>Agréable point de vue de nuit, mais de jour ? Oh ! Une décharge !</t>
  </si>
  <si>
    <t>Cobquecura</t>
  </si>
  <si>
    <t>Tome</t>
  </si>
  <si>
    <t>Parking face à la mer.</t>
  </si>
  <si>
    <t xml:space="preserve">Magnifique vue sur le Pacific et l'île aux phoques. </t>
  </si>
  <si>
    <t>Pluie, pluie…</t>
  </si>
  <si>
    <t>S36°07'51,3"        W072°48'16,8"</t>
  </si>
  <si>
    <t>Station Copec</t>
  </si>
  <si>
    <t>Constitucion</t>
  </si>
  <si>
    <t>Alt : 330m</t>
  </si>
  <si>
    <t>S35°23'40,3"        W072°22'19,4"</t>
  </si>
  <si>
    <t>Punta de lobos</t>
  </si>
  <si>
    <t>S34°25'34,5"        W072°02'34,2"</t>
  </si>
  <si>
    <t>Pichilemu</t>
  </si>
  <si>
    <t>S34°22'52"        W072°00'57,6"</t>
  </si>
  <si>
    <t>Alt : 19m - Magnifique spot !!! Tranquilité assurée.</t>
  </si>
  <si>
    <t>Alt : 8m - Magnifique spot à 800m du centre !!!</t>
  </si>
  <si>
    <t>Punta de Tralca</t>
  </si>
  <si>
    <t>S33°25'36"        W071°42'10,3"</t>
  </si>
  <si>
    <t>Viña del Mar</t>
  </si>
  <si>
    <t>Parking face à la me, en face de l'Armada de Chiler.</t>
  </si>
  <si>
    <t>S32°59'39,6"        W071°32'54,5"</t>
  </si>
  <si>
    <t>Je me répète mais encore un…  et de toute façon le 1er camping est à 20 bornes et il était fermé !</t>
  </si>
  <si>
    <t>Je me répète mais encore un…  Magnifique spot avec plage de sable blanc et qq phoques sur la pointe !</t>
  </si>
  <si>
    <t>Rio Blanco</t>
  </si>
  <si>
    <t>S32°54'26,6"        W070°17'35,7"</t>
  </si>
  <si>
    <t>Pas de commodité…</t>
  </si>
  <si>
    <t>Valparaiso - Reñaca - Concon…</t>
  </si>
  <si>
    <t>ARGENTINE (3)</t>
  </si>
  <si>
    <t>Uspallata</t>
  </si>
  <si>
    <t>S32°35'08,9" - W069°20'47,1"</t>
  </si>
  <si>
    <t>4° - Neige en altitude</t>
  </si>
  <si>
    <t>Mendoza</t>
  </si>
  <si>
    <t>Camping Alsa</t>
  </si>
  <si>
    <t>S32°51'12,4"        W068°53'49,4"</t>
  </si>
  <si>
    <t>Correct - Accueil sympa. Alt : 1856m</t>
  </si>
  <si>
    <t>8° - Retour du soleil</t>
  </si>
  <si>
    <t>Correct mais onéreux et loin du centre - Alt : 915m</t>
  </si>
  <si>
    <t>5° à 18° - Soleil</t>
  </si>
  <si>
    <t>Camping Pilmayken</t>
  </si>
  <si>
    <t>S32°53'26,8"        W068°53'00,9"</t>
  </si>
  <si>
    <t>Correct et avec Wifi - Alt : 854m</t>
  </si>
  <si>
    <t>Santa Lucia</t>
  </si>
  <si>
    <t>Camping Don Bosco</t>
  </si>
  <si>
    <t>S31°33'49,8"        W068°27'05"</t>
  </si>
  <si>
    <t>Accueil très sympa mais un peu bruyant à 50m de la route principal.</t>
  </si>
  <si>
    <t>Nuageux</t>
  </si>
  <si>
    <t>San Augustin de Valle Fertil</t>
  </si>
  <si>
    <t>Camping Valle Fertil</t>
  </si>
  <si>
    <t>S30°37'59,3"        W067°28'36,9"</t>
  </si>
  <si>
    <t>Douche excellente !</t>
  </si>
  <si>
    <t>Parc Valle de la Luna</t>
  </si>
  <si>
    <t>S30°09'49"        W067°50'31,9"</t>
  </si>
  <si>
    <t>Parc Talampaya</t>
  </si>
  <si>
    <t>S29°47'06,2"        W067°59'38,9"</t>
  </si>
  <si>
    <t>Wifi et cadre exceptionnel - Alt : 1383m</t>
  </si>
  <si>
    <t>Superbe site, prestations simples - Alt : 1196m</t>
  </si>
  <si>
    <t>Famatina</t>
  </si>
  <si>
    <t xml:space="preserve">Hosteria  </t>
  </si>
  <si>
    <t>S28°55'35,3"        W067°31'19,2"</t>
  </si>
  <si>
    <t>Pas de sanitaires mais cela dépanne.</t>
  </si>
  <si>
    <t>Tinogasta</t>
  </si>
  <si>
    <t>Station YPF - ACA (camping)</t>
  </si>
  <si>
    <t>S28°03'57,9"        W067°33'47,1"</t>
  </si>
  <si>
    <t>Pas de douche mais site à côté de la place centrale.</t>
  </si>
  <si>
    <t>Belèn</t>
  </si>
  <si>
    <t>Camping Cotelbe</t>
  </si>
  <si>
    <t>S27°40'16,9"        W067°01'43"</t>
  </si>
  <si>
    <t>Quebrada</t>
  </si>
  <si>
    <t>Termas</t>
  </si>
  <si>
    <t>S27°12'47,9"        W066°51'57,3"</t>
  </si>
  <si>
    <t>Santa Maria</t>
  </si>
  <si>
    <t>Camping Municipal</t>
  </si>
  <si>
    <t>S26°41'46"        W066°02'29,7"</t>
  </si>
  <si>
    <t>A proximité du centre (500m) - Alt : 1908m</t>
  </si>
  <si>
    <t>Superbe site, prévoir alimentation pour y rester qq jours - Alt : 1859m</t>
  </si>
  <si>
    <t>Un camping pour nous seul - Alt : 1209m</t>
  </si>
  <si>
    <t>Cafayate</t>
  </si>
  <si>
    <t>Camping Luz y Fuerza</t>
  </si>
  <si>
    <t>S26°04'49,4"        W065°58'36,6"</t>
  </si>
  <si>
    <t>A proximité du centre (500m) - Alt : 1624m</t>
  </si>
  <si>
    <t>Ballade Quebrada de las conchas</t>
  </si>
  <si>
    <t>Superbe paysage !!!</t>
  </si>
  <si>
    <t>San Carlos</t>
  </si>
  <si>
    <t>S25°53'37,1"        W065°55'35,7"</t>
  </si>
  <si>
    <t>14° à 19h29</t>
  </si>
  <si>
    <t>Molinos</t>
  </si>
  <si>
    <t>S25°26'16,1"        W066°17'46,4"</t>
  </si>
  <si>
    <t>A proximité du centre (100m)</t>
  </si>
  <si>
    <t>S25°07'20,5"        W066°10'03"</t>
  </si>
  <si>
    <t>A proximité du centre (500m)</t>
  </si>
  <si>
    <t>Cachi (crochet par Brealito)</t>
  </si>
  <si>
    <t>Viaduc train des nuages</t>
  </si>
  <si>
    <t>Parking au pied du viaduc</t>
  </si>
  <si>
    <t>S24°12'13"        W066°24'51,9"</t>
  </si>
  <si>
    <t>moins 5° la nuit</t>
  </si>
  <si>
    <t>Salta</t>
  </si>
  <si>
    <t>Camping Municipal Xamena</t>
  </si>
  <si>
    <t>S24°48'48"        W065°25'09,4"</t>
  </si>
  <si>
    <t>soleil</t>
  </si>
  <si>
    <t>A proximité du centre (50m) - 1633m</t>
  </si>
  <si>
    <t>Alt : 4142m</t>
  </si>
  <si>
    <t>Alt : 1198m</t>
  </si>
  <si>
    <t>Ballade</t>
  </si>
  <si>
    <t>Yala</t>
  </si>
  <si>
    <t>Alt : 1460m</t>
  </si>
  <si>
    <t>15 cm de neige</t>
  </si>
  <si>
    <t>Camping La Bohème</t>
  </si>
  <si>
    <t>Jujuy</t>
  </si>
  <si>
    <t>Purmamarca</t>
  </si>
  <si>
    <t>Camping Bebe Vilte</t>
  </si>
  <si>
    <t>S23°44'52,3"        W065°29'58"</t>
  </si>
  <si>
    <t>S24°07'11,4"        W065°24'19"</t>
  </si>
  <si>
    <t>Tilcara</t>
  </si>
  <si>
    <t>Camping El Jardin</t>
  </si>
  <si>
    <t>S23°34'33,8"        W065°23'59"</t>
  </si>
  <si>
    <t>Salinas grandes</t>
  </si>
  <si>
    <t>Excursion - ruta 52</t>
  </si>
  <si>
    <t>Humahuaca</t>
  </si>
  <si>
    <t>Camping Bella Vista</t>
  </si>
  <si>
    <t>Alt : 2961m</t>
  </si>
  <si>
    <t>S23°12'09,5"        W065°20'42,9"</t>
  </si>
  <si>
    <t>Iruya</t>
  </si>
  <si>
    <t>Place centrale</t>
  </si>
  <si>
    <t>S22°47'31"        W065°12'58"</t>
  </si>
  <si>
    <t>Alt : 1200m</t>
  </si>
  <si>
    <t>Autour de Salta</t>
  </si>
  <si>
    <t>Frontière Bolivienne</t>
  </si>
  <si>
    <t>BOLIVIE</t>
  </si>
  <si>
    <t>Passeport. Séjour de 90 jours possible ! Autorisation véhicule IDEM.</t>
  </si>
  <si>
    <t>Alt : 3289m</t>
  </si>
  <si>
    <t>S21°41'39,9" W065°34'31,7"</t>
  </si>
  <si>
    <t>86  jours</t>
  </si>
  <si>
    <t>Qq km Atocha</t>
  </si>
  <si>
    <t>Pleine nature</t>
  </si>
  <si>
    <t>S20°53'41,6" W066°16'52,1"</t>
  </si>
  <si>
    <t>Alt : 3801m - Magnifique panorama</t>
  </si>
  <si>
    <t>Uyuni</t>
  </si>
  <si>
    <t>Station service YPFB</t>
  </si>
  <si>
    <t>S20°27'17,9" W066°48'53,8"</t>
  </si>
  <si>
    <t>A côté du cimetière - Eau à volonté et WC</t>
  </si>
  <si>
    <t>Face Hotel Julia</t>
  </si>
  <si>
    <t>S20°27'48,5" W066°49'22,8"</t>
  </si>
  <si>
    <t>Branchement possible. Demander autorisation.</t>
  </si>
  <si>
    <t>Face commissariat</t>
  </si>
  <si>
    <t>S20°27'51,1" W066°49'25,6"</t>
  </si>
  <si>
    <t>Nous sommes bien gardés ! Alt : 3657m</t>
  </si>
  <si>
    <t>Coquesa</t>
  </si>
  <si>
    <t>Face rampe accès au salar</t>
  </si>
  <si>
    <t>Superbe et douche possible à l'hôtel. Alt : 3659m</t>
  </si>
  <si>
    <t>Huari</t>
  </si>
  <si>
    <t>Place du village</t>
  </si>
  <si>
    <t>Salinas de Garci-Mendoza</t>
  </si>
  <si>
    <t>S19°38'14,8" W067°40'31,9"</t>
  </si>
  <si>
    <t>Calme et douche possible à l'hôtel. Alt : 3752m</t>
  </si>
  <si>
    <t>S19°00'59,2" W066°46'39,7"</t>
  </si>
  <si>
    <t>Challapata</t>
  </si>
  <si>
    <t>Eau dispo - Alt : 3758m</t>
  </si>
  <si>
    <t>Tranquilité assuré, commissariat à proximité - Alt : 3714m</t>
  </si>
  <si>
    <t>Tarapaya</t>
  </si>
  <si>
    <t>Laguna caliente</t>
  </si>
  <si>
    <t>Superbe, élec possible - Alt : 3411m</t>
  </si>
  <si>
    <t>El Molino</t>
  </si>
  <si>
    <t>Chez Arturo, Coca et Dante</t>
  </si>
  <si>
    <t>S19°30'48,7" W065°48'41,5"</t>
  </si>
  <si>
    <t xml:space="preserve">Encore merci pour l'accueil - Ballade à Potosi </t>
  </si>
  <si>
    <t>Sucre</t>
  </si>
  <si>
    <t>Près du parc Bolivar - Station service HS</t>
  </si>
  <si>
    <t>S19°02'23,8" W065°15'53,7"</t>
  </si>
  <si>
    <t>Ca le fait - Alt : 2698m</t>
  </si>
  <si>
    <t>Tarabuco</t>
  </si>
  <si>
    <t>Près du collège</t>
  </si>
  <si>
    <t>S19°11'06,5" W064°54'55,3"</t>
  </si>
  <si>
    <t>Alt : 3296m</t>
  </si>
  <si>
    <t>Près du parc Bolivar - A 200m Station service HS</t>
  </si>
  <si>
    <t>S19°02'28,4" W065°15'56,2"</t>
  </si>
  <si>
    <t>Calme. Alt :2698m</t>
  </si>
  <si>
    <t>Entre Zudañes et Tomina</t>
  </si>
  <si>
    <t>Au bord de la piste</t>
  </si>
  <si>
    <t>S19°08'39,7" W064°34'39,5"</t>
  </si>
  <si>
    <t>Calme. Qq curieux le matin. Alt :2262m</t>
  </si>
  <si>
    <t>S19°46'08,7" W063°52'19,7"</t>
  </si>
  <si>
    <t>Calme avec les cochons et poules. Alt :1186m</t>
  </si>
  <si>
    <t>Santa Cruz</t>
  </si>
  <si>
    <t>Monteagudo</t>
  </si>
  <si>
    <t>Poste de péage / après Monteagudo</t>
  </si>
  <si>
    <t>Une rue en ville</t>
  </si>
  <si>
    <t>S17°46'56,7" W063°11'05,8"</t>
  </si>
  <si>
    <t>Calme car WE. Alt :414m</t>
  </si>
  <si>
    <t>Villa Tunari</t>
  </si>
  <si>
    <t>Hotel y salud "Nanni"</t>
  </si>
  <si>
    <t>S16°56'35,3" W065°23'16,3"</t>
  </si>
  <si>
    <t xml:space="preserve"> Alt :265m</t>
  </si>
  <si>
    <t>Laguna Cocani</t>
  </si>
  <si>
    <t>S17°13'36,8" W065°53'26,2"</t>
  </si>
  <si>
    <t xml:space="preserve"> Superbe. Gardiens du parc sympas. Alt :3264m</t>
  </si>
  <si>
    <t>Cochabamba</t>
  </si>
  <si>
    <t>Au bord de la laguna Atalay avec autorisation police ambientale</t>
  </si>
  <si>
    <t>S17°24'02,1" W066°08'24,2"</t>
  </si>
  <si>
    <t>Idéal pour Alt :2576mune grande ville. Alt / 2576m</t>
  </si>
  <si>
    <t>Sortie d'un village au bord nationale. Mais 4km plus et lac avec flamants roses. Zut !</t>
  </si>
  <si>
    <t>Oups un trou ?</t>
  </si>
  <si>
    <t xml:space="preserve"> Chargement de vaches le matin. Alt :3870m</t>
  </si>
  <si>
    <t>Ananta</t>
  </si>
  <si>
    <t>Huarinilla</t>
  </si>
  <si>
    <t>Bord du rio - cancha de football</t>
  </si>
  <si>
    <t>S17°35'08"   W067°18'02,2"</t>
  </si>
  <si>
    <t>Au bord du rio - Cancha de foot - 15km Coroico/1heure</t>
  </si>
  <si>
    <t>S16°12'05,8" W067°47'45,9"</t>
  </si>
  <si>
    <t>S16°37'01,5" W068°03'50,3"</t>
  </si>
  <si>
    <t xml:space="preserve"> Super spot. Baignade… Alt :1056m</t>
  </si>
  <si>
    <t xml:space="preserve"> Sympa à 10km de La Paz. Alt :2996m</t>
  </si>
  <si>
    <t>Péage</t>
  </si>
  <si>
    <t>S16°11'353,8" W067°44'33,5"</t>
  </si>
  <si>
    <t xml:space="preserve"> Pratique pour poursuivre. Alt :1049m</t>
  </si>
  <si>
    <t>Coroico</t>
  </si>
  <si>
    <t>Caranavi</t>
  </si>
  <si>
    <t>En face fabrica de maquinas despulpadores de cafe.</t>
  </si>
  <si>
    <t>S15°50'01,6" W067°34'05,3"</t>
  </si>
  <si>
    <t xml:space="preserve"> Suite à la rencontre avec Edwin, nous avons sympatisé avec cette famille. Alt :586m</t>
  </si>
  <si>
    <t>Guanay</t>
  </si>
  <si>
    <t>3km avant Guanay sous le pont</t>
  </si>
  <si>
    <t xml:space="preserve"> Sympa mais beaucoup de moustiques. Alt :391m</t>
  </si>
  <si>
    <t>Chimate</t>
  </si>
  <si>
    <t>Mapiri</t>
  </si>
  <si>
    <t>Alt :586m</t>
  </si>
  <si>
    <t>Au bord du rio à l'entrée du village.</t>
  </si>
  <si>
    <t>Au bord du rio à la sortie du village.</t>
  </si>
  <si>
    <t>S15°18'44,3" W068°14'14,5"</t>
  </si>
  <si>
    <t>S15°24'06,6"   W068°09'19"</t>
  </si>
  <si>
    <t>Calme assuré. Alt :583m</t>
  </si>
  <si>
    <t>Santa Rosa</t>
  </si>
  <si>
    <t>30 mn après Santa Rosa au bord du rio</t>
  </si>
  <si>
    <t>Puis demi-tour car la piste est fermée pour cause de chute de pierres</t>
  </si>
  <si>
    <t>Sarampiuni</t>
  </si>
  <si>
    <t>Super bivouac. Alt :643m</t>
  </si>
  <si>
    <t>S15°22'36,5" W068°09'55,7"</t>
  </si>
  <si>
    <t>Superbe spot. Alt :540m</t>
  </si>
  <si>
    <t>20km avant Mapiri au bord du rio.</t>
  </si>
  <si>
    <t>Mirador</t>
  </si>
  <si>
    <t>S16°11'35"   W067°43'19,5"</t>
  </si>
  <si>
    <t>Superbe panorama. Alt :1892m</t>
  </si>
  <si>
    <t>Entre Santa Ana et Huarina</t>
  </si>
  <si>
    <t>Au bord du lac Titicaca</t>
  </si>
  <si>
    <t>S16°13'38,6" W068°35'13,2"</t>
  </si>
  <si>
    <t>Bonne pioche pour une arrivée de nuit. Alt :3829m</t>
  </si>
  <si>
    <t>Sorata</t>
  </si>
  <si>
    <t>S15°45'36,1" W068°38'06,5"</t>
  </si>
  <si>
    <t>Détour par la Gruta San Pedro - Bivouac à côté maison/rencontre</t>
  </si>
  <si>
    <t>Superbe vue sur le village</t>
  </si>
  <si>
    <t>Huanari</t>
  </si>
  <si>
    <t>20km après le village</t>
  </si>
  <si>
    <t>S16°11'23,5" W068°45'32,3"</t>
  </si>
  <si>
    <t>Bonne pioche pour tardive. Alt :3834m</t>
  </si>
  <si>
    <t>Copacabana</t>
  </si>
  <si>
    <t>Yampupata</t>
  </si>
  <si>
    <t>Alt :3821m</t>
  </si>
  <si>
    <t>Alt :3803m</t>
  </si>
  <si>
    <t>Alt :3844m</t>
  </si>
  <si>
    <t>S16°03'54,1" W069°07'43,2"</t>
  </si>
  <si>
    <t>S16°10'37,6" W069°05'51,8"</t>
  </si>
  <si>
    <t>S16°10'25,7" W069°05'41,2"</t>
  </si>
  <si>
    <t>En face le petit port de pêche.</t>
  </si>
  <si>
    <t>Isla del Sol</t>
  </si>
  <si>
    <t xml:space="preserve">Hotel Inti Kala </t>
  </si>
  <si>
    <t>Vue panoramique / Bon p'tit dej. Alt :3844m</t>
  </si>
  <si>
    <t>Reprise de Dodgi qui a dormi à l'hôtel Gloria pour 15 Bls. Alt :3844m</t>
  </si>
  <si>
    <t>Frontière Bolivie/Pérou</t>
  </si>
  <si>
    <t>63 jours</t>
  </si>
  <si>
    <t>S18°54'07,3"   W066°46'30"</t>
  </si>
  <si>
    <t>S19°54'11,8"   W067°37'25"</t>
  </si>
  <si>
    <t>PEROU</t>
  </si>
  <si>
    <t>Puno</t>
  </si>
  <si>
    <t>Parking Hotel Posada del Inca</t>
  </si>
  <si>
    <t>S15°49'26"   W070°00'18,7"</t>
  </si>
  <si>
    <t>Soles</t>
  </si>
  <si>
    <t>Avant le village au bord du rio</t>
  </si>
  <si>
    <t>Alt : 4038m - Magnifique panorama</t>
  </si>
  <si>
    <t>S15°41'10"   W070°34'17,9"</t>
  </si>
  <si>
    <t>Arequipa</t>
  </si>
  <si>
    <t>Hotel Las Mercedes</t>
  </si>
  <si>
    <t>S16°24'02,2"   W071°32'32,5"</t>
  </si>
  <si>
    <t>1001 avenida Marina - A 2 pas du centre - Un peu bruyant/circulation. Alt : 2273m.</t>
  </si>
  <si>
    <t>Chivay</t>
  </si>
  <si>
    <t>Parking Cruz del condor</t>
  </si>
  <si>
    <t>Canyon Colca</t>
  </si>
  <si>
    <t>S15°36'44,8"   W071°54'16,6"</t>
  </si>
  <si>
    <t>Tranquilité jusqu'à l'arrivée des touristes vers 8h30. Alt : 3792m.</t>
  </si>
  <si>
    <t>Parking Termas</t>
  </si>
  <si>
    <t>Tranquille et douches chuades au termes pour 10 NS. Alt : 3597m.</t>
  </si>
  <si>
    <t>S15°36'54"   W071°35'11,7"</t>
  </si>
  <si>
    <t>Après ventana Colca</t>
  </si>
  <si>
    <t>S15°22'48,3"   W071°17'22,2"</t>
  </si>
  <si>
    <t>Bord du rio mais nuit froide. Alt : 4145m.</t>
  </si>
  <si>
    <t>Pleine nature.</t>
  </si>
  <si>
    <t>Pikilaqta</t>
  </si>
  <si>
    <t>Près des ruines</t>
  </si>
  <si>
    <t>S13°37'17"   W071°42'29"</t>
  </si>
  <si>
    <t>Cusco</t>
  </si>
  <si>
    <t>Camping Quinta Lala</t>
  </si>
  <si>
    <t>S13°30'21,8"   W071°59'05,8"</t>
  </si>
  <si>
    <t>A 30km de Cusco. Alt : 3215m.</t>
  </si>
  <si>
    <t>Super et sympatique. 20mn du centre historique à pied. Alt : 3044m.</t>
  </si>
  <si>
    <t>Ollantaytambo</t>
  </si>
  <si>
    <t>Hotel Tunupa Lodge</t>
  </si>
  <si>
    <t>S13°15'41,5"   W072°16'02,2"</t>
  </si>
  <si>
    <t>A 300m de la gare.  Alt : 2825m. Gardiennage du véhicule et douche possible.</t>
  </si>
  <si>
    <t>Aguas Calientes</t>
  </si>
  <si>
    <t>Hotel Inca 2</t>
  </si>
  <si>
    <t xml:space="preserve">A 500m de la gare de bus. </t>
  </si>
  <si>
    <t>A 300m de la gare.  Alt : 2825m. Nuit avec Dodgi / douche possible.</t>
  </si>
  <si>
    <t>Salinas de Maras</t>
  </si>
  <si>
    <t>S13°18'12,4"   W072°09'17,6"</t>
  </si>
  <si>
    <t>Site superbe et accueil sympathique. Alt : 3055m.</t>
  </si>
  <si>
    <t>Colca</t>
  </si>
  <si>
    <t>Las Termas à 20mn</t>
  </si>
  <si>
    <t>S13°16'05,4"   W071°55'25,1"</t>
  </si>
  <si>
    <t>Cela fait toujours une douche chaude. Bof car en travaux !!!</t>
  </si>
  <si>
    <t>Abancay</t>
  </si>
  <si>
    <t>Parque Mirador</t>
  </si>
  <si>
    <t>S13°37'17,1"   W072°51'42"</t>
  </si>
  <si>
    <t xml:space="preserve"> </t>
  </si>
  <si>
    <t>Super ! Y'a même un petit zoo (puma, condor, autruche…) et une piscine pour les mômes.  Alt : 2828m.</t>
  </si>
  <si>
    <t>Bord d'une laguna</t>
  </si>
  <si>
    <t>50km avant Puquio</t>
  </si>
  <si>
    <t>Magnifique pour ceux qui aiment dormir à 4433m …</t>
  </si>
  <si>
    <t>Nazca</t>
  </si>
  <si>
    <t>Hotel Maison Suisse</t>
  </si>
  <si>
    <t>S14°37'47,3"   W073°52'39,6"</t>
  </si>
  <si>
    <t>Ballade cimetière Chauchillo et aqueduc</t>
  </si>
  <si>
    <t>Belle escapade.</t>
  </si>
  <si>
    <t>Autour de Nazca</t>
  </si>
  <si>
    <t>Correct et avec wifi. Alt : 560m.</t>
  </si>
  <si>
    <t>Paracas</t>
  </si>
  <si>
    <t>Bord océan Pacifique</t>
  </si>
  <si>
    <t>S13°51'31,4"   W076°15'18,8"</t>
  </si>
  <si>
    <t>Super spot tranquille mais les hôtels poussent comme des …</t>
  </si>
  <si>
    <t>Lima</t>
  </si>
  <si>
    <t>Parc à 500m du concessionnaire Dodge</t>
  </si>
  <si>
    <t>S12°06'07,9"   W076°59'36,9"</t>
  </si>
  <si>
    <t>Calme et sécure.</t>
  </si>
  <si>
    <t>Barranca</t>
  </si>
  <si>
    <t>Au pied du Christ</t>
  </si>
  <si>
    <t>S10°46'10,4"   W077°45'51"</t>
  </si>
  <si>
    <t>On a adoré mais la police nous a surveillés, il paraît que c'est un lieu dangereux.</t>
  </si>
  <si>
    <t>Huaraz</t>
  </si>
  <si>
    <t>Hotel Santa Cruz</t>
  </si>
  <si>
    <t>Petit parking. Sanitaires à dispos. Accueil sympa. Alt : 3111m</t>
  </si>
  <si>
    <t>S09°32'11"   W077°31'27,3"</t>
  </si>
  <si>
    <t>Yautan</t>
  </si>
  <si>
    <t>Place du village / à côté de l'église</t>
  </si>
  <si>
    <t>S09°30'41,9"   W077°59'49,1"</t>
  </si>
  <si>
    <t>Petit parking calme. Demander autorisation commissariat juste en face. Alt : 816m</t>
  </si>
  <si>
    <t>Huanchaco</t>
  </si>
  <si>
    <t>Hotel Garden</t>
  </si>
  <si>
    <t>S08°04'22,7"   W079°07'06,6"</t>
  </si>
  <si>
    <t>Calme avec piscine et wifi. A 50m de la plage.</t>
  </si>
  <si>
    <t>Pacasmayo</t>
  </si>
  <si>
    <t>S07°24'48,6"   W079°35'15,9"</t>
  </si>
  <si>
    <t>Au pied du phare face à l'océan.</t>
  </si>
  <si>
    <t>Il y a mieux !!!</t>
  </si>
  <si>
    <t>Colan</t>
  </si>
  <si>
    <t xml:space="preserve">S 05 00.548 W 81 03.930  32  </t>
  </si>
  <si>
    <t>A qq mètres de la mer</t>
  </si>
  <si>
    <t>S04°59'07,5"   W081°04'24,1"</t>
  </si>
  <si>
    <t>Il y a mieux, accès plage principale !!!</t>
  </si>
  <si>
    <t>Ballade à Paita</t>
  </si>
  <si>
    <t>Piscine et douche à l'hotel Luna Nueva + Wifi.</t>
  </si>
  <si>
    <t>Punta Sal</t>
  </si>
  <si>
    <t>S03°58'48,5"   W080°58'34,3"</t>
  </si>
  <si>
    <t>Frontière Pérou / Equateur</t>
  </si>
  <si>
    <t>Jeux de piste pour trouver l'immigration et la douane en Equateur.</t>
  </si>
  <si>
    <t>89 jours</t>
  </si>
  <si>
    <t>EQUATEUR</t>
  </si>
  <si>
    <t>Elvado</t>
  </si>
  <si>
    <t>Le jardin d'une famille.</t>
  </si>
  <si>
    <t>Baignade possible au rio.</t>
  </si>
  <si>
    <t>Catamayo</t>
  </si>
  <si>
    <t>Parking hosteria belle vista.</t>
  </si>
  <si>
    <t>S03°33'33,5"   W079°56'46,9"</t>
  </si>
  <si>
    <t>S03°58'12,3"   W079°22'05,7"</t>
  </si>
  <si>
    <t>Parking "Hosteria" Izhcaylum</t>
  </si>
  <si>
    <t>Vilcabamba</t>
  </si>
  <si>
    <t>USD</t>
  </si>
  <si>
    <t>S04°17'21"   W079°13'36,5"</t>
  </si>
  <si>
    <t>Super lieu avec piscine, wifi, douche…</t>
  </si>
  <si>
    <t>Loja</t>
  </si>
  <si>
    <t>Parking de la piscine / parc de loisirs</t>
  </si>
  <si>
    <t>S03°58'28,3"   W079°12'10"</t>
  </si>
  <si>
    <t>Calme et super pour les enfants. Douche à la piscine. Alt:2031m</t>
  </si>
  <si>
    <t>Saraguro</t>
  </si>
  <si>
    <t>A côté de la piscine désafectée</t>
  </si>
  <si>
    <t>S03°37'20,5"   W079°13'51,5"</t>
  </si>
  <si>
    <t>Calme. Point d'eau dispo. Alt:2500m</t>
  </si>
  <si>
    <t>Parc National de Cajas</t>
  </si>
  <si>
    <t>Parking du parc (arrivée avant 17h normalement)</t>
  </si>
  <si>
    <t>S02°50'38,1"   W079°08'37,2"</t>
  </si>
  <si>
    <t>Baños (à 8km de Cuenca)</t>
  </si>
  <si>
    <t>Parking hoteria Duran (hotel de thermes)</t>
  </si>
  <si>
    <t>S02°55'15,9"   W079°03'44,5"</t>
  </si>
  <si>
    <t>Super spot - Accès piscine à 2,75USD - Alt:2675m</t>
  </si>
  <si>
    <t>Ballades autour de Cuenca / plein de gaz</t>
  </si>
  <si>
    <t>Alausi</t>
  </si>
  <si>
    <t>Parking station de train au bout de la ville.</t>
  </si>
  <si>
    <t>S02°12'05,6"   W078°50'51,6"</t>
  </si>
  <si>
    <t>Tranquille. Le train ne fonctionnait pas.</t>
  </si>
  <si>
    <t>Baños</t>
  </si>
  <si>
    <t>Parking hosteria Monte Selva</t>
  </si>
  <si>
    <t>Evitez le week-end - Accès piscine /thermes 5USD. Wifi…</t>
  </si>
  <si>
    <t>Puyo</t>
  </si>
  <si>
    <t>Parking hosteria Las Palmas</t>
  </si>
  <si>
    <t>S01°28'59"   W077°59'57,4"</t>
  </si>
  <si>
    <t>Puerto Misahualli</t>
  </si>
  <si>
    <t>Parking hosteria Sacha</t>
  </si>
  <si>
    <t>S01°02'01,2"   W077°39'56,8"</t>
  </si>
  <si>
    <t>Nelson et sa femme sont super accueillant. Nelson a vécu en France - Ballade en forêt possible. Alt:929m</t>
  </si>
  <si>
    <t>Près de la plage. Demander Sonia qui est très accueillante.</t>
  </si>
  <si>
    <t>Thermes Jamanco</t>
  </si>
  <si>
    <t>S00°22'28,4"   W078°10'10,3"</t>
  </si>
  <si>
    <t>Gratis mais à négocier avec entrée aux thermes (3USD). Alt.:3458m</t>
  </si>
  <si>
    <t>Otavalo</t>
  </si>
  <si>
    <t>Hoteria La Luna</t>
  </si>
  <si>
    <t>N00°11'47,5"   W078°17'11,9"</t>
  </si>
  <si>
    <t>Superbe vue, super site. Accueil sympa. Alt.:2850m</t>
  </si>
  <si>
    <t>Cabañas El Rocio</t>
  </si>
  <si>
    <t>N00°14'02,8"   W078°16'02,8"</t>
  </si>
  <si>
    <t>Près de la panaméricaine norte . Alt.:2552m</t>
  </si>
  <si>
    <t>Cotacachi (12km)</t>
  </si>
  <si>
    <t>Laguna Cuicocha</t>
  </si>
  <si>
    <t>N00°17'35,8"   W078°21'06,3"</t>
  </si>
  <si>
    <t>Entrée au parc 2USD/pers.  Eau à dispo. Alt.:3110m</t>
  </si>
  <si>
    <t>Tumbabiro</t>
  </si>
  <si>
    <t>Hosteria Pantavi</t>
  </si>
  <si>
    <t>N00°28'01,4"   W078°11'06,5"</t>
  </si>
  <si>
    <t>Gratis si resto.  Douche, piscine, électricité... Accueil super sympa du personnel en l'absence du dueno (artiste) Alt.:2025m</t>
  </si>
  <si>
    <t>COLOMBIE</t>
  </si>
  <si>
    <t>31 JOURS</t>
  </si>
  <si>
    <t>Rumichaca</t>
  </si>
  <si>
    <t>Hôtel Mayasquers</t>
  </si>
  <si>
    <t>N00°48'58,8"   W077°39'30,9"</t>
  </si>
  <si>
    <t>COL</t>
  </si>
  <si>
    <t>Une chambre à dispo pour douche avec serviettes et petits savons. Wifi code 123abc45de. Alt:2794m</t>
  </si>
  <si>
    <t>Ballade dominicale au Santuario Las Lajas et Ipiatas.</t>
  </si>
  <si>
    <t>Laguna Cocha</t>
  </si>
  <si>
    <t>Chalet Guanay</t>
  </si>
  <si>
    <t>N01°08'16,5"   W077°08'31,6"</t>
  </si>
  <si>
    <t>Le Lourdes du coin !!! Construction exceptionnelle.</t>
  </si>
  <si>
    <t>Autre possibilité avec une vue imprenable : Hôtel Sandayme, mais 30000 COL. Alt.: 2802m.</t>
  </si>
  <si>
    <t>Patia</t>
  </si>
  <si>
    <t>Parador turistico Patia.</t>
  </si>
  <si>
    <t>N02°04'24,4"   W077°02'23,4"</t>
  </si>
  <si>
    <t>Au bord le la panamericana. Piscine, électricité, resto. Alt.: 623m. Discuter le prix !!!</t>
  </si>
  <si>
    <t>Silvia</t>
  </si>
  <si>
    <t>N02°36'39,8"   W076°22'46,5"</t>
  </si>
  <si>
    <t xml:space="preserve">Charmant village et population très accueillante. Alt.: 2513m. </t>
  </si>
  <si>
    <t>Place centrale en face Alcadia.</t>
  </si>
  <si>
    <t>Cali</t>
  </si>
  <si>
    <t>Bombas Pance à 5km au nord.</t>
  </si>
  <si>
    <t>N03°20'02,7"   W076°31'28,7"</t>
  </si>
  <si>
    <t xml:space="preserve">Eviter le Week-end, RDV des jeunes et musique toute la nuit... Alt.: 1019m. </t>
  </si>
  <si>
    <t>Parc ecoturistico de Pance à 12km au nord.</t>
  </si>
  <si>
    <t>N03°20'55,9"   W076°33'57,4"</t>
  </si>
  <si>
    <t xml:space="preserve">Entrée au parc 3000 COL. Piscine, jeux pour enfants, resto… Alt.: 1154m. </t>
  </si>
  <si>
    <t>Cours de Yoga compris. Carlos est adorable et parle français. Douche, wifi…</t>
  </si>
  <si>
    <t>FRONTERA Colombia</t>
  </si>
  <si>
    <t>Ishka Yoga</t>
  </si>
  <si>
    <t>Salento</t>
  </si>
  <si>
    <t>N04°38'35,4"   W075°35'02,7"</t>
  </si>
  <si>
    <t>A 50m du camping Monteroca, bord du rio. Calme. Alt:1779m</t>
  </si>
  <si>
    <t>Bord dur rio avant Salento.</t>
  </si>
  <si>
    <t>Valle del Cocora</t>
  </si>
  <si>
    <t>Hôtel Bosques de Cocora</t>
  </si>
  <si>
    <t>Camping avec douche et électricité possible. Calme. Alt:2406m</t>
  </si>
  <si>
    <t>Dont déplacements à Cali 200km environ</t>
  </si>
  <si>
    <t>N04°38'26,4"   W075°34'01,4"</t>
  </si>
  <si>
    <t>Parking du mirador. Calme. Alt:2065m</t>
  </si>
  <si>
    <t>Hotel Bariloche (4km des thermes)</t>
  </si>
  <si>
    <t>N04°50'55,1"   W075°34'41,1"</t>
  </si>
  <si>
    <t>Superbe spot avec électricité, douche. Calme. Alt:1927m</t>
  </si>
  <si>
    <t>N04°38'17,2"   W075°29'15,1"</t>
  </si>
  <si>
    <t>Thermes Otoño</t>
  </si>
  <si>
    <t>Restaurant Tierra Viva</t>
  </si>
  <si>
    <t>N05°01'05,1"   W075°26'13,2"</t>
  </si>
  <si>
    <t>Calme et bon resto !</t>
  </si>
  <si>
    <t>El Rosal</t>
  </si>
  <si>
    <t>Station service Terpel</t>
  </si>
  <si>
    <t>N04°36'21,6"   W074°03'57,1"</t>
  </si>
  <si>
    <t>Bogota</t>
  </si>
  <si>
    <t>Parqueadero de Herman</t>
  </si>
  <si>
    <t>N04°50'59,9"   W074°16'24,"</t>
  </si>
  <si>
    <t>Zipaquira</t>
  </si>
  <si>
    <t>Parking du musée à l'entrée Cathédrale de sel.</t>
  </si>
  <si>
    <t>A proximité du centre (musée del Oro…) et Herman est très gentil. WC et électricité possible. Alt:2620m</t>
  </si>
  <si>
    <t>A 20 km de Bogota, mais il y a mieux 1 km plus loin resto avec Wifi. Alt:2632m</t>
  </si>
  <si>
    <t>A proximité du centre (musée del Oro…) et Herman est très gentil. WC et électricité possible. Alt:2634m</t>
  </si>
  <si>
    <t>N05°01'16,9"   W074°00'24,1"</t>
  </si>
  <si>
    <t>Villa de leiva</t>
  </si>
  <si>
    <t>Parqueadero derrière plaza Mayor</t>
  </si>
  <si>
    <t>N05°37'58,8"   W073°31'21,8"</t>
  </si>
  <si>
    <t>On se croirait dans une brocante. Electricité possible et des enfants pour Georges. Alt:2176m</t>
  </si>
  <si>
    <t>Hotel Rinco</t>
  </si>
  <si>
    <t>N06°17'01,9"   W073°17'47,8"</t>
  </si>
  <si>
    <t>Socorro (20km au sud)</t>
  </si>
  <si>
    <t>Piscine, resto, wifi, électricité, douche chaude… Au bord de la route. Alt:1600m.</t>
  </si>
  <si>
    <t>Balnéario</t>
  </si>
  <si>
    <t>N07°17'26,1"   W073°09'14,4"</t>
  </si>
  <si>
    <t>Rio Negro</t>
  </si>
  <si>
    <t>A 5km environ de Rio Negro. Electricté, douche. Alt:675m.</t>
  </si>
  <si>
    <t>Curumani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</si>
</sst>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2" fontId="0" fillId="0" borderId="6" xfId="0" applyNumberFormat="1" applyBorder="1" applyAlignment="1">
      <alignment horizontal="right" vertical="top" wrapText="1"/>
    </xf>
    <xf numFmtId="2" fontId="0" fillId="0" borderId="7" xfId="0" applyNumberFormat="1" applyBorder="1" applyAlignment="1">
      <alignment horizontal="right" vertical="top" wrapText="1"/>
    </xf>
    <xf numFmtId="0" fontId="0" fillId="0" borderId="7" xfId="0" applyNumberForma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0" fillId="0" borderId="6" xfId="0" applyNumberFormat="1" applyBorder="1" applyAlignment="1">
      <alignment horizontal="right" vertical="top" wrapText="1"/>
    </xf>
    <xf numFmtId="3" fontId="0" fillId="0" borderId="7" xfId="0" applyNumberFormat="1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4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14" fontId="0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2" fontId="0" fillId="0" borderId="7" xfId="0" applyNumberFormat="1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 wrapText="1"/>
    </xf>
    <xf numFmtId="16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12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4" fontId="0" fillId="0" borderId="8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 vertical="center" wrapText="1"/>
    </xf>
    <xf numFmtId="14" fontId="1" fillId="4" borderId="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left" vertical="top" wrapText="1"/>
    </xf>
    <xf numFmtId="14" fontId="0" fillId="0" borderId="23" xfId="0" applyNumberFormat="1" applyBorder="1" applyAlignment="1">
      <alignment horizontal="left" vertical="top" wrapText="1"/>
    </xf>
    <xf numFmtId="14" fontId="0" fillId="0" borderId="24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5"/>
  <sheetViews>
    <sheetView tabSelected="1" zoomScale="85" zoomScaleNormal="85" workbookViewId="0" topLeftCell="A296">
      <selection activeCell="A313" sqref="A313:IV313"/>
    </sheetView>
  </sheetViews>
  <sheetFormatPr defaultColWidth="11.421875" defaultRowHeight="12.75"/>
  <cols>
    <col min="1" max="1" width="6.7109375" style="1" customWidth="1"/>
    <col min="2" max="2" width="10.7109375" style="3" customWidth="1"/>
    <col min="3" max="3" width="15.28125" style="2" customWidth="1"/>
    <col min="4" max="4" width="27.57421875" style="2" customWidth="1"/>
    <col min="5" max="5" width="22.7109375" style="2" customWidth="1"/>
    <col min="6" max="11" width="8.7109375" style="2" customWidth="1"/>
    <col min="12" max="12" width="13.421875" style="2" customWidth="1"/>
    <col min="13" max="13" width="46.8515625" style="2" customWidth="1"/>
  </cols>
  <sheetData>
    <row r="1" spans="1:13" ht="15.75">
      <c r="A1" s="83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 customHeight="1">
      <c r="A3" s="87" t="s">
        <v>39</v>
      </c>
      <c r="B3" s="88"/>
      <c r="C3" s="89"/>
      <c r="D3" s="10" t="s">
        <v>43</v>
      </c>
      <c r="E3" s="11" t="s">
        <v>44</v>
      </c>
      <c r="F3" s="81" t="s">
        <v>46</v>
      </c>
      <c r="G3" s="81"/>
      <c r="H3" s="81"/>
      <c r="I3" s="81"/>
      <c r="J3" s="81"/>
      <c r="K3" s="81"/>
      <c r="L3" s="81"/>
      <c r="M3" s="82"/>
    </row>
    <row r="4" spans="1:13" ht="12.75">
      <c r="A4" s="90"/>
      <c r="B4" s="91"/>
      <c r="C4" s="92"/>
      <c r="D4" s="29" t="s">
        <v>102</v>
      </c>
      <c r="E4" s="30" t="s">
        <v>163</v>
      </c>
      <c r="F4" s="93" t="s">
        <v>45</v>
      </c>
      <c r="G4" s="93"/>
      <c r="H4" s="93"/>
      <c r="I4" s="93"/>
      <c r="J4" s="93"/>
      <c r="K4" s="93"/>
      <c r="L4" s="93"/>
      <c r="M4" s="94"/>
    </row>
    <row r="5" spans="1:13" ht="26.25" customHeight="1">
      <c r="A5" s="74" t="s">
        <v>24</v>
      </c>
      <c r="B5" s="76" t="s">
        <v>36</v>
      </c>
      <c r="C5" s="78" t="s">
        <v>37</v>
      </c>
      <c r="D5" s="78"/>
      <c r="E5" s="78"/>
      <c r="F5" s="79" t="s">
        <v>202</v>
      </c>
      <c r="G5" s="80"/>
      <c r="H5" s="78" t="s">
        <v>34</v>
      </c>
      <c r="I5" s="80"/>
      <c r="J5" s="79" t="s">
        <v>35</v>
      </c>
      <c r="K5" s="78"/>
      <c r="L5" s="95" t="s">
        <v>41</v>
      </c>
      <c r="M5" s="85" t="s">
        <v>29</v>
      </c>
    </row>
    <row r="6" spans="1:13" ht="25.5">
      <c r="A6" s="75"/>
      <c r="B6" s="77"/>
      <c r="C6" s="6" t="s">
        <v>25</v>
      </c>
      <c r="D6" s="4" t="s">
        <v>26</v>
      </c>
      <c r="E6" s="5" t="s">
        <v>27</v>
      </c>
      <c r="F6" s="9" t="s">
        <v>40</v>
      </c>
      <c r="G6" s="9" t="s">
        <v>42</v>
      </c>
      <c r="H6" s="6" t="s">
        <v>31</v>
      </c>
      <c r="I6" s="4" t="s">
        <v>33</v>
      </c>
      <c r="J6" s="4" t="s">
        <v>31</v>
      </c>
      <c r="K6" s="5" t="s">
        <v>28</v>
      </c>
      <c r="L6" s="96"/>
      <c r="M6" s="86"/>
    </row>
    <row r="7" spans="1:13" ht="25.5">
      <c r="A7" s="12">
        <v>0</v>
      </c>
      <c r="B7" s="13">
        <v>40098</v>
      </c>
      <c r="C7" s="14" t="s">
        <v>30</v>
      </c>
      <c r="D7" s="14" t="s">
        <v>50</v>
      </c>
      <c r="E7" s="14"/>
      <c r="F7" s="14">
        <v>880</v>
      </c>
      <c r="G7" s="22">
        <f>SUM(F7*0.03)</f>
        <v>26.4</v>
      </c>
      <c r="H7" s="27">
        <v>91041</v>
      </c>
      <c r="I7" s="19">
        <f>SUM(H7)*1.60937219</f>
        <v>146518.85354979</v>
      </c>
      <c r="J7" s="15"/>
      <c r="K7" s="15"/>
      <c r="L7" s="15" t="s">
        <v>56</v>
      </c>
      <c r="M7" s="14" t="s">
        <v>32</v>
      </c>
    </row>
    <row r="8" spans="1:13" ht="42" customHeight="1">
      <c r="A8" s="16">
        <v>1</v>
      </c>
      <c r="B8" s="17">
        <v>40103</v>
      </c>
      <c r="C8" s="18" t="s">
        <v>83</v>
      </c>
      <c r="D8" s="18" t="s">
        <v>49</v>
      </c>
      <c r="E8" s="18" t="s">
        <v>48</v>
      </c>
      <c r="F8" s="18"/>
      <c r="G8" s="23"/>
      <c r="H8" s="20">
        <v>91162</v>
      </c>
      <c r="I8" s="19">
        <f>SUM(H8)*1.60937219</f>
        <v>146713.58758478</v>
      </c>
      <c r="J8" s="19">
        <f aca="true" t="shared" si="0" ref="J8:J18">SUM(H8-H7)</f>
        <v>121</v>
      </c>
      <c r="K8" s="19">
        <f>SUM(J8)*1.60937219</f>
        <v>194.73403499</v>
      </c>
      <c r="L8" s="19" t="s">
        <v>54</v>
      </c>
      <c r="M8" s="18" t="s">
        <v>60</v>
      </c>
    </row>
    <row r="9" spans="1:13" ht="31.5" customHeight="1">
      <c r="A9" s="16">
        <v>2</v>
      </c>
      <c r="B9" s="17">
        <v>40110</v>
      </c>
      <c r="C9" s="18" t="s">
        <v>47</v>
      </c>
      <c r="D9" s="18" t="s">
        <v>51</v>
      </c>
      <c r="E9" s="18" t="s">
        <v>61</v>
      </c>
      <c r="F9" s="18"/>
      <c r="G9" s="21"/>
      <c r="H9" s="19">
        <v>91204</v>
      </c>
      <c r="I9" s="19">
        <f aca="true" t="shared" si="1" ref="I9:I34">SUM(H9)*1.60937219</f>
        <v>146781.18121676</v>
      </c>
      <c r="J9" s="19">
        <f t="shared" si="0"/>
        <v>42</v>
      </c>
      <c r="K9" s="19">
        <f aca="true" t="shared" si="2" ref="K9:K47">SUM(J9)*1.60937219</f>
        <v>67.59363198</v>
      </c>
      <c r="L9" s="19" t="s">
        <v>55</v>
      </c>
      <c r="M9" s="18" t="s">
        <v>59</v>
      </c>
    </row>
    <row r="10" spans="1:13" ht="25.5" customHeight="1">
      <c r="A10" s="16">
        <v>3</v>
      </c>
      <c r="B10" s="17">
        <v>40111</v>
      </c>
      <c r="C10" s="18" t="s">
        <v>58</v>
      </c>
      <c r="D10" s="18" t="s">
        <v>52</v>
      </c>
      <c r="E10" s="18" t="s">
        <v>53</v>
      </c>
      <c r="F10" s="18">
        <v>155</v>
      </c>
      <c r="G10" s="21">
        <f>SUM(F10/29.7)</f>
        <v>5.218855218855219</v>
      </c>
      <c r="H10" s="19">
        <v>91393</v>
      </c>
      <c r="I10" s="19">
        <f t="shared" si="1"/>
        <v>147085.35256067</v>
      </c>
      <c r="J10" s="19">
        <f t="shared" si="0"/>
        <v>189</v>
      </c>
      <c r="K10" s="19">
        <f>SUM(J10)*1.60937219</f>
        <v>304.17134391</v>
      </c>
      <c r="L10" s="19" t="s">
        <v>55</v>
      </c>
      <c r="M10" s="18" t="s">
        <v>57</v>
      </c>
    </row>
    <row r="11" spans="1:13" ht="25.5" customHeight="1">
      <c r="A11" s="16">
        <v>4</v>
      </c>
      <c r="B11" s="17">
        <v>40120</v>
      </c>
      <c r="C11" s="18" t="s">
        <v>62</v>
      </c>
      <c r="D11" s="18" t="s">
        <v>87</v>
      </c>
      <c r="E11" s="18" t="s">
        <v>63</v>
      </c>
      <c r="F11" s="18"/>
      <c r="G11" s="21"/>
      <c r="H11" s="19">
        <v>91559</v>
      </c>
      <c r="I11" s="19">
        <f t="shared" si="1"/>
        <v>147352.50834421</v>
      </c>
      <c r="J11" s="19">
        <f t="shared" si="0"/>
        <v>166</v>
      </c>
      <c r="K11" s="19">
        <f t="shared" si="2"/>
        <v>267.15578354</v>
      </c>
      <c r="L11" s="19" t="s">
        <v>89</v>
      </c>
      <c r="M11" s="18" t="s">
        <v>64</v>
      </c>
    </row>
    <row r="12" spans="1:13" ht="44.25" customHeight="1">
      <c r="A12" s="16">
        <v>5</v>
      </c>
      <c r="B12" s="17">
        <v>40121</v>
      </c>
      <c r="C12" s="18" t="s">
        <v>84</v>
      </c>
      <c r="D12" s="18" t="s">
        <v>94</v>
      </c>
      <c r="E12" s="18" t="s">
        <v>85</v>
      </c>
      <c r="F12" s="18"/>
      <c r="G12" s="21"/>
      <c r="H12" s="19">
        <v>91586</v>
      </c>
      <c r="I12" s="19">
        <f t="shared" si="1"/>
        <v>147395.96139334</v>
      </c>
      <c r="J12" s="19">
        <f t="shared" si="0"/>
        <v>27</v>
      </c>
      <c r="K12" s="19">
        <f t="shared" si="2"/>
        <v>43.45304913</v>
      </c>
      <c r="L12" s="19" t="s">
        <v>90</v>
      </c>
      <c r="M12" s="18" t="s">
        <v>95</v>
      </c>
    </row>
    <row r="13" spans="1:13" ht="25.5" customHeight="1">
      <c r="A13" s="16">
        <v>6</v>
      </c>
      <c r="B13" s="17">
        <v>40122</v>
      </c>
      <c r="C13" s="18" t="s">
        <v>66</v>
      </c>
      <c r="D13" s="18" t="s">
        <v>67</v>
      </c>
      <c r="E13" s="18" t="s">
        <v>68</v>
      </c>
      <c r="F13" s="18"/>
      <c r="G13" s="21"/>
      <c r="H13" s="19">
        <v>91709</v>
      </c>
      <c r="I13" s="19">
        <f t="shared" si="1"/>
        <v>147593.91417271</v>
      </c>
      <c r="J13" s="19">
        <f t="shared" si="0"/>
        <v>123</v>
      </c>
      <c r="K13" s="19">
        <f t="shared" si="2"/>
        <v>197.95277937</v>
      </c>
      <c r="L13" s="19" t="s">
        <v>93</v>
      </c>
      <c r="M13" s="18" t="s">
        <v>86</v>
      </c>
    </row>
    <row r="14" spans="1:13" ht="25.5" customHeight="1">
      <c r="A14" s="16">
        <v>7</v>
      </c>
      <c r="B14" s="17">
        <v>40123</v>
      </c>
      <c r="C14" s="18" t="s">
        <v>69</v>
      </c>
      <c r="D14" s="18" t="s">
        <v>70</v>
      </c>
      <c r="E14" s="18" t="s">
        <v>72</v>
      </c>
      <c r="F14" s="18"/>
      <c r="G14" s="21"/>
      <c r="H14" s="19">
        <v>91790</v>
      </c>
      <c r="I14" s="19">
        <f t="shared" si="1"/>
        <v>147724.2733201</v>
      </c>
      <c r="J14" s="19">
        <f t="shared" si="0"/>
        <v>81</v>
      </c>
      <c r="K14" s="19">
        <f t="shared" si="2"/>
        <v>130.35914739</v>
      </c>
      <c r="L14" s="24" t="s">
        <v>91</v>
      </c>
      <c r="M14" s="18" t="s">
        <v>71</v>
      </c>
    </row>
    <row r="15" spans="1:13" ht="25.5" customHeight="1">
      <c r="A15" s="16">
        <v>8</v>
      </c>
      <c r="B15" s="17">
        <v>40124</v>
      </c>
      <c r="C15" s="18" t="s">
        <v>73</v>
      </c>
      <c r="D15" s="18" t="s">
        <v>77</v>
      </c>
      <c r="E15" s="18" t="s">
        <v>76</v>
      </c>
      <c r="F15" s="18"/>
      <c r="G15" s="21"/>
      <c r="H15" s="19">
        <v>91810</v>
      </c>
      <c r="I15" s="19">
        <f t="shared" si="1"/>
        <v>147756.4607639</v>
      </c>
      <c r="J15" s="19">
        <f t="shared" si="0"/>
        <v>20</v>
      </c>
      <c r="K15" s="19">
        <f t="shared" si="2"/>
        <v>32.1874438</v>
      </c>
      <c r="L15" s="24" t="s">
        <v>91</v>
      </c>
      <c r="M15" s="18" t="s">
        <v>65</v>
      </c>
    </row>
    <row r="16" spans="1:13" ht="25.5" customHeight="1">
      <c r="A16" s="16">
        <v>9</v>
      </c>
      <c r="B16" s="17">
        <v>40125</v>
      </c>
      <c r="C16" s="18" t="s">
        <v>74</v>
      </c>
      <c r="D16" s="18" t="s">
        <v>80</v>
      </c>
      <c r="E16" s="18" t="s">
        <v>78</v>
      </c>
      <c r="F16" s="18"/>
      <c r="G16" s="21"/>
      <c r="H16" s="19">
        <v>91854</v>
      </c>
      <c r="I16" s="19">
        <f t="shared" si="1"/>
        <v>147827.27314026</v>
      </c>
      <c r="J16" s="19">
        <f t="shared" si="0"/>
        <v>44</v>
      </c>
      <c r="K16" s="19">
        <f t="shared" si="2"/>
        <v>70.81237636</v>
      </c>
      <c r="L16" s="24" t="s">
        <v>92</v>
      </c>
      <c r="M16" s="18" t="s">
        <v>81</v>
      </c>
    </row>
    <row r="17" spans="1:13" ht="43.5" customHeight="1">
      <c r="A17" s="16">
        <v>10</v>
      </c>
      <c r="B17" s="17">
        <v>40126</v>
      </c>
      <c r="C17" s="18" t="s">
        <v>75</v>
      </c>
      <c r="D17" s="18" t="s">
        <v>82</v>
      </c>
      <c r="E17" s="18" t="s">
        <v>79</v>
      </c>
      <c r="F17" s="18"/>
      <c r="G17" s="21"/>
      <c r="H17" s="19">
        <v>92006</v>
      </c>
      <c r="I17" s="19">
        <f t="shared" si="1"/>
        <v>148071.89771314</v>
      </c>
      <c r="J17" s="19">
        <f t="shared" si="0"/>
        <v>152</v>
      </c>
      <c r="K17" s="19">
        <f t="shared" si="2"/>
        <v>244.62457288</v>
      </c>
      <c r="L17" s="24" t="s">
        <v>88</v>
      </c>
      <c r="M17" s="18" t="s">
        <v>96</v>
      </c>
    </row>
    <row r="18" spans="1:13" ht="31.5" customHeight="1">
      <c r="A18" s="16">
        <v>11</v>
      </c>
      <c r="B18" s="17">
        <v>40130</v>
      </c>
      <c r="C18" s="18" t="s">
        <v>97</v>
      </c>
      <c r="D18" s="18" t="s">
        <v>98</v>
      </c>
      <c r="E18" s="18" t="s">
        <v>99</v>
      </c>
      <c r="F18" s="18"/>
      <c r="G18" s="21"/>
      <c r="H18" s="28">
        <v>92050</v>
      </c>
      <c r="I18" s="28">
        <f t="shared" si="1"/>
        <v>148142.7100895</v>
      </c>
      <c r="J18" s="28">
        <f t="shared" si="0"/>
        <v>44</v>
      </c>
      <c r="K18" s="28">
        <f t="shared" si="2"/>
        <v>70.81237636</v>
      </c>
      <c r="L18" s="24" t="s">
        <v>88</v>
      </c>
      <c r="M18" s="19" t="s">
        <v>100</v>
      </c>
    </row>
    <row r="19" spans="1:13" ht="15.75" customHeight="1">
      <c r="A19" s="87" t="s">
        <v>101</v>
      </c>
      <c r="B19" s="88"/>
      <c r="C19" s="89"/>
      <c r="D19" s="10" t="s">
        <v>43</v>
      </c>
      <c r="E19" s="11" t="s">
        <v>44</v>
      </c>
      <c r="F19" s="81" t="s">
        <v>46</v>
      </c>
      <c r="G19" s="81"/>
      <c r="H19" s="81"/>
      <c r="I19" s="81"/>
      <c r="J19" s="81"/>
      <c r="K19" s="81"/>
      <c r="L19" s="81"/>
      <c r="M19" s="82"/>
    </row>
    <row r="20" spans="1:13" ht="12.75">
      <c r="A20" s="90"/>
      <c r="B20" s="91"/>
      <c r="C20" s="92"/>
      <c r="D20" s="29">
        <f>SUM(K23:K47)</f>
        <v>4762.1323102100005</v>
      </c>
      <c r="E20" s="30" t="s">
        <v>197</v>
      </c>
      <c r="F20" s="93" t="s">
        <v>125</v>
      </c>
      <c r="G20" s="93"/>
      <c r="H20" s="93"/>
      <c r="I20" s="93"/>
      <c r="J20" s="93"/>
      <c r="K20" s="93"/>
      <c r="L20" s="93"/>
      <c r="M20" s="94"/>
    </row>
    <row r="21" spans="1:13" ht="24.75" customHeight="1">
      <c r="A21" s="74" t="s">
        <v>24</v>
      </c>
      <c r="B21" s="76" t="s">
        <v>36</v>
      </c>
      <c r="C21" s="78" t="s">
        <v>37</v>
      </c>
      <c r="D21" s="78"/>
      <c r="E21" s="78"/>
      <c r="F21" s="79" t="s">
        <v>202</v>
      </c>
      <c r="G21" s="80"/>
      <c r="H21" s="78" t="s">
        <v>34</v>
      </c>
      <c r="I21" s="80"/>
      <c r="J21" s="79" t="s">
        <v>35</v>
      </c>
      <c r="K21" s="78"/>
      <c r="L21" s="95" t="s">
        <v>41</v>
      </c>
      <c r="M21" s="85" t="s">
        <v>29</v>
      </c>
    </row>
    <row r="22" spans="1:13" ht="25.5">
      <c r="A22" s="75"/>
      <c r="B22" s="77"/>
      <c r="C22" s="6" t="s">
        <v>25</v>
      </c>
      <c r="D22" s="4" t="s">
        <v>26</v>
      </c>
      <c r="E22" s="5" t="s">
        <v>27</v>
      </c>
      <c r="F22" s="9" t="s">
        <v>127</v>
      </c>
      <c r="G22" s="9" t="s">
        <v>42</v>
      </c>
      <c r="H22" s="6" t="s">
        <v>31</v>
      </c>
      <c r="I22" s="4" t="s">
        <v>33</v>
      </c>
      <c r="J22" s="4" t="s">
        <v>31</v>
      </c>
      <c r="K22" s="5" t="s">
        <v>28</v>
      </c>
      <c r="L22" s="96"/>
      <c r="M22" s="86"/>
    </row>
    <row r="23" spans="1:13" ht="25.5" customHeight="1">
      <c r="A23" s="16">
        <v>12</v>
      </c>
      <c r="B23" s="17">
        <v>40131</v>
      </c>
      <c r="C23" s="17" t="s">
        <v>103</v>
      </c>
      <c r="D23" s="18" t="s">
        <v>98</v>
      </c>
      <c r="E23" s="18" t="s">
        <v>104</v>
      </c>
      <c r="F23" s="18"/>
      <c r="G23" s="21"/>
      <c r="H23" s="28">
        <v>92218</v>
      </c>
      <c r="I23" s="28">
        <f t="shared" si="1"/>
        <v>148413.08461742</v>
      </c>
      <c r="J23" s="28">
        <f>SUM(H23-H18)</f>
        <v>168</v>
      </c>
      <c r="K23" s="28">
        <f>SUM(J23)*1.60937219</f>
        <v>270.37452792</v>
      </c>
      <c r="L23" s="19" t="s">
        <v>106</v>
      </c>
      <c r="M23" s="18" t="s">
        <v>107</v>
      </c>
    </row>
    <row r="24" spans="1:13" ht="25.5" customHeight="1">
      <c r="A24" s="16">
        <v>13</v>
      </c>
      <c r="B24" s="17">
        <v>40132</v>
      </c>
      <c r="C24" s="18" t="s">
        <v>115</v>
      </c>
      <c r="D24" s="18" t="s">
        <v>105</v>
      </c>
      <c r="E24" s="18" t="s">
        <v>113</v>
      </c>
      <c r="F24" s="18"/>
      <c r="G24" s="21"/>
      <c r="H24" s="28">
        <v>92426</v>
      </c>
      <c r="I24" s="28">
        <f t="shared" si="1"/>
        <v>148747.83403294</v>
      </c>
      <c r="J24" s="28">
        <f aca="true" t="shared" si="3" ref="J24:J47">SUM(H24-H23)</f>
        <v>208</v>
      </c>
      <c r="K24" s="28">
        <f>SUM(J24)*1.60937219</f>
        <v>334.74941552</v>
      </c>
      <c r="L24" s="19" t="s">
        <v>106</v>
      </c>
      <c r="M24" s="18" t="s">
        <v>108</v>
      </c>
    </row>
    <row r="25" spans="1:13" ht="25.5" customHeight="1">
      <c r="A25" s="16">
        <v>14</v>
      </c>
      <c r="B25" s="17">
        <v>40133</v>
      </c>
      <c r="C25" s="18" t="s">
        <v>109</v>
      </c>
      <c r="D25" s="18" t="s">
        <v>110</v>
      </c>
      <c r="E25" s="18" t="s">
        <v>114</v>
      </c>
      <c r="F25" s="18">
        <v>32</v>
      </c>
      <c r="G25" s="21">
        <f>SUM(F25/2.51)</f>
        <v>12.749003984063746</v>
      </c>
      <c r="H25" s="28">
        <v>92471</v>
      </c>
      <c r="I25" s="28">
        <f t="shared" si="1"/>
        <v>148820.25578149</v>
      </c>
      <c r="J25" s="28">
        <f t="shared" si="3"/>
        <v>45</v>
      </c>
      <c r="K25" s="28">
        <f t="shared" si="2"/>
        <v>72.42174855</v>
      </c>
      <c r="L25" s="19" t="s">
        <v>111</v>
      </c>
      <c r="M25" s="18" t="s">
        <v>112</v>
      </c>
    </row>
    <row r="26" spans="1:13" ht="25.5" customHeight="1">
      <c r="A26" s="16">
        <v>15</v>
      </c>
      <c r="B26" s="17">
        <v>40135</v>
      </c>
      <c r="C26" s="18" t="s">
        <v>120</v>
      </c>
      <c r="D26" s="18" t="s">
        <v>121</v>
      </c>
      <c r="E26" s="18" t="s">
        <v>116</v>
      </c>
      <c r="F26" s="18"/>
      <c r="G26" s="21"/>
      <c r="H26" s="28">
        <v>92627</v>
      </c>
      <c r="I26" s="28">
        <f t="shared" si="1"/>
        <v>149071.31784313</v>
      </c>
      <c r="J26" s="28">
        <f t="shared" si="3"/>
        <v>156</v>
      </c>
      <c r="K26" s="28">
        <f>SUM(J26)*1.60937219</f>
        <v>251.06206164</v>
      </c>
      <c r="L26" s="19" t="s">
        <v>122</v>
      </c>
      <c r="M26" s="18" t="s">
        <v>123</v>
      </c>
    </row>
    <row r="27" spans="1:13" ht="25.5" customHeight="1">
      <c r="A27" s="16">
        <v>16</v>
      </c>
      <c r="B27" s="17">
        <v>40136</v>
      </c>
      <c r="C27" s="18" t="s">
        <v>118</v>
      </c>
      <c r="D27" s="18" t="s">
        <v>124</v>
      </c>
      <c r="E27" s="18" t="s">
        <v>117</v>
      </c>
      <c r="F27" s="18"/>
      <c r="G27" s="21"/>
      <c r="H27" s="28">
        <v>92824</v>
      </c>
      <c r="I27" s="28">
        <f t="shared" si="1"/>
        <v>149388.36416456</v>
      </c>
      <c r="J27" s="28">
        <f t="shared" si="3"/>
        <v>197</v>
      </c>
      <c r="K27" s="28">
        <f t="shared" si="2"/>
        <v>317.04632143</v>
      </c>
      <c r="L27" s="19" t="s">
        <v>122</v>
      </c>
      <c r="M27" s="18" t="s">
        <v>128</v>
      </c>
    </row>
    <row r="28" spans="1:13" ht="25.5" customHeight="1">
      <c r="A28" s="16">
        <v>17</v>
      </c>
      <c r="B28" s="17">
        <v>40137</v>
      </c>
      <c r="C28" s="18" t="s">
        <v>118</v>
      </c>
      <c r="D28" s="18" t="s">
        <v>126</v>
      </c>
      <c r="E28" s="18" t="s">
        <v>119</v>
      </c>
      <c r="F28" s="18"/>
      <c r="G28" s="21"/>
      <c r="H28" s="28">
        <v>92882</v>
      </c>
      <c r="I28" s="28">
        <f t="shared" si="1"/>
        <v>149481.70775158</v>
      </c>
      <c r="J28" s="28">
        <f t="shared" si="3"/>
        <v>58</v>
      </c>
      <c r="K28" s="28">
        <f t="shared" si="2"/>
        <v>93.34358702</v>
      </c>
      <c r="L28" s="19" t="s">
        <v>111</v>
      </c>
      <c r="M28" s="18" t="s">
        <v>129</v>
      </c>
    </row>
    <row r="29" spans="1:13" ht="25.5" customHeight="1">
      <c r="A29" s="16">
        <v>18</v>
      </c>
      <c r="B29" s="17">
        <v>40138</v>
      </c>
      <c r="C29" s="18" t="s">
        <v>118</v>
      </c>
      <c r="D29" s="18" t="s">
        <v>130</v>
      </c>
      <c r="E29" s="18" t="s">
        <v>131</v>
      </c>
      <c r="F29" s="18"/>
      <c r="G29" s="21"/>
      <c r="H29" s="28">
        <v>92911</v>
      </c>
      <c r="I29" s="28">
        <f t="shared" si="1"/>
        <v>149528.37954509</v>
      </c>
      <c r="J29" s="28">
        <f t="shared" si="3"/>
        <v>29</v>
      </c>
      <c r="K29" s="28">
        <f t="shared" si="2"/>
        <v>46.67179351</v>
      </c>
      <c r="L29" s="19" t="s">
        <v>133</v>
      </c>
      <c r="M29" s="18" t="s">
        <v>135</v>
      </c>
    </row>
    <row r="30" spans="1:13" ht="40.5" customHeight="1">
      <c r="A30" s="16">
        <v>19</v>
      </c>
      <c r="B30" s="17">
        <v>40139</v>
      </c>
      <c r="C30" s="18" t="s">
        <v>118</v>
      </c>
      <c r="D30" s="18" t="s">
        <v>132</v>
      </c>
      <c r="E30" s="18" t="s">
        <v>137</v>
      </c>
      <c r="F30" s="18">
        <v>10</v>
      </c>
      <c r="G30" s="21">
        <v>4</v>
      </c>
      <c r="H30" s="28">
        <v>92933</v>
      </c>
      <c r="I30" s="28">
        <f t="shared" si="1"/>
        <v>149563.78573327</v>
      </c>
      <c r="J30" s="28">
        <f t="shared" si="3"/>
        <v>22</v>
      </c>
      <c r="K30" s="28">
        <f t="shared" si="2"/>
        <v>35.40618818</v>
      </c>
      <c r="L30" s="19" t="s">
        <v>134</v>
      </c>
      <c r="M30" s="18" t="s">
        <v>136</v>
      </c>
    </row>
    <row r="31" spans="1:13" ht="25.5" customHeight="1">
      <c r="A31" s="16">
        <v>20</v>
      </c>
      <c r="B31" s="17">
        <v>40140</v>
      </c>
      <c r="C31" s="18" t="s">
        <v>118</v>
      </c>
      <c r="D31" s="18" t="s">
        <v>141</v>
      </c>
      <c r="E31" s="18" t="s">
        <v>138</v>
      </c>
      <c r="F31" s="18">
        <v>40</v>
      </c>
      <c r="G31" s="21">
        <v>16</v>
      </c>
      <c r="H31" s="28">
        <v>92958</v>
      </c>
      <c r="I31" s="28">
        <f t="shared" si="1"/>
        <v>149604.02003802</v>
      </c>
      <c r="J31" s="28">
        <f t="shared" si="3"/>
        <v>25</v>
      </c>
      <c r="K31" s="28">
        <f t="shared" si="2"/>
        <v>40.23430475</v>
      </c>
      <c r="L31" s="19" t="s">
        <v>139</v>
      </c>
      <c r="M31" s="18" t="s">
        <v>140</v>
      </c>
    </row>
    <row r="32" spans="1:13" ht="25.5" customHeight="1">
      <c r="A32" s="16">
        <v>21</v>
      </c>
      <c r="B32" s="17">
        <v>40143</v>
      </c>
      <c r="C32" s="18" t="s">
        <v>142</v>
      </c>
      <c r="D32" s="18" t="s">
        <v>143</v>
      </c>
      <c r="E32" s="18" t="s">
        <v>144</v>
      </c>
      <c r="F32" s="18"/>
      <c r="G32" s="21"/>
      <c r="H32" s="28">
        <v>93025</v>
      </c>
      <c r="I32" s="28">
        <f t="shared" si="1"/>
        <v>149711.84797475</v>
      </c>
      <c r="J32" s="28">
        <f t="shared" si="3"/>
        <v>67</v>
      </c>
      <c r="K32" s="28">
        <f t="shared" si="2"/>
        <v>107.82793673</v>
      </c>
      <c r="L32" s="19" t="s">
        <v>149</v>
      </c>
      <c r="M32" s="18" t="s">
        <v>150</v>
      </c>
    </row>
    <row r="33" spans="1:13" ht="25.5" customHeight="1">
      <c r="A33" s="16">
        <v>22</v>
      </c>
      <c r="B33" s="17">
        <v>40144</v>
      </c>
      <c r="C33" s="18" t="s">
        <v>147</v>
      </c>
      <c r="D33" s="18" t="s">
        <v>105</v>
      </c>
      <c r="E33" s="18" t="s">
        <v>145</v>
      </c>
      <c r="F33" s="18"/>
      <c r="G33" s="21"/>
      <c r="H33" s="28">
        <v>93194</v>
      </c>
      <c r="I33" s="28">
        <f t="shared" si="1"/>
        <v>149983.83187485998</v>
      </c>
      <c r="J33" s="28">
        <f t="shared" si="3"/>
        <v>169</v>
      </c>
      <c r="K33" s="28">
        <f t="shared" si="2"/>
        <v>271.98390011</v>
      </c>
      <c r="L33" s="19" t="s">
        <v>148</v>
      </c>
      <c r="M33" s="18" t="s">
        <v>151</v>
      </c>
    </row>
    <row r="34" spans="1:13" ht="25.5" customHeight="1">
      <c r="A34" s="16">
        <v>23</v>
      </c>
      <c r="B34" s="17">
        <v>40145</v>
      </c>
      <c r="C34" s="18" t="s">
        <v>152</v>
      </c>
      <c r="D34" s="18" t="s">
        <v>105</v>
      </c>
      <c r="E34" s="18" t="s">
        <v>146</v>
      </c>
      <c r="F34" s="18"/>
      <c r="G34" s="21"/>
      <c r="H34" s="28">
        <v>93376</v>
      </c>
      <c r="I34" s="28">
        <f t="shared" si="1"/>
        <v>150276.73761344</v>
      </c>
      <c r="J34" s="28">
        <f t="shared" si="3"/>
        <v>182</v>
      </c>
      <c r="K34" s="28">
        <f t="shared" si="2"/>
        <v>292.90573858</v>
      </c>
      <c r="L34" s="19" t="s">
        <v>106</v>
      </c>
      <c r="M34" s="18" t="s">
        <v>153</v>
      </c>
    </row>
    <row r="35" spans="1:13" ht="25.5" customHeight="1">
      <c r="A35" s="16">
        <v>24</v>
      </c>
      <c r="B35" s="17">
        <v>40146</v>
      </c>
      <c r="C35" s="18" t="s">
        <v>167</v>
      </c>
      <c r="D35" s="18" t="s">
        <v>154</v>
      </c>
      <c r="E35" s="18" t="s">
        <v>155</v>
      </c>
      <c r="F35" s="18"/>
      <c r="G35" s="21"/>
      <c r="H35" s="28">
        <v>93559</v>
      </c>
      <c r="I35" s="28">
        <f aca="true" t="shared" si="4" ref="I35:I47">SUM(H35)*1.60937219</f>
        <v>150571.25272421</v>
      </c>
      <c r="J35" s="28">
        <f t="shared" si="3"/>
        <v>183</v>
      </c>
      <c r="K35" s="28">
        <f t="shared" si="2"/>
        <v>294.51511077</v>
      </c>
      <c r="L35" s="19" t="s">
        <v>158</v>
      </c>
      <c r="M35" s="18" t="s">
        <v>161</v>
      </c>
    </row>
    <row r="36" spans="1:13" ht="25.5" customHeight="1">
      <c r="A36" s="16">
        <v>25</v>
      </c>
      <c r="B36" s="17">
        <v>40147</v>
      </c>
      <c r="C36" s="18" t="s">
        <v>156</v>
      </c>
      <c r="D36" s="18" t="s">
        <v>157</v>
      </c>
      <c r="E36" s="18" t="s">
        <v>159</v>
      </c>
      <c r="F36" s="18">
        <v>30</v>
      </c>
      <c r="G36" s="21">
        <v>12</v>
      </c>
      <c r="H36" s="28">
        <v>93662</v>
      </c>
      <c r="I36" s="28">
        <f t="shared" si="4"/>
        <v>150737.01805978</v>
      </c>
      <c r="J36" s="28">
        <f t="shared" si="3"/>
        <v>103</v>
      </c>
      <c r="K36" s="28">
        <f t="shared" si="2"/>
        <v>165.76533557</v>
      </c>
      <c r="L36" s="19" t="s">
        <v>122</v>
      </c>
      <c r="M36" s="18" t="s">
        <v>160</v>
      </c>
    </row>
    <row r="37" spans="1:13" ht="25.5" customHeight="1">
      <c r="A37" s="16"/>
      <c r="B37" s="17">
        <v>40150</v>
      </c>
      <c r="C37" s="18" t="s">
        <v>164</v>
      </c>
      <c r="D37" s="18" t="s">
        <v>165</v>
      </c>
      <c r="E37" s="18"/>
      <c r="F37" s="18"/>
      <c r="G37" s="21"/>
      <c r="H37" s="28">
        <v>93739</v>
      </c>
      <c r="I37" s="28">
        <f t="shared" si="4"/>
        <v>150860.93971841</v>
      </c>
      <c r="J37" s="28">
        <f t="shared" si="3"/>
        <v>77</v>
      </c>
      <c r="K37" s="28">
        <f t="shared" si="2"/>
        <v>123.92165863</v>
      </c>
      <c r="L37" s="19" t="s">
        <v>198</v>
      </c>
      <c r="M37" s="18"/>
    </row>
    <row r="38" spans="1:13" ht="25.5" customHeight="1">
      <c r="A38" s="16">
        <v>26</v>
      </c>
      <c r="B38" s="17">
        <v>40154</v>
      </c>
      <c r="C38" s="18" t="s">
        <v>166</v>
      </c>
      <c r="D38" s="18" t="s">
        <v>168</v>
      </c>
      <c r="E38" s="18"/>
      <c r="F38" s="18"/>
      <c r="G38" s="21"/>
      <c r="H38" s="28">
        <v>93760</v>
      </c>
      <c r="I38" s="28">
        <f t="shared" si="4"/>
        <v>150894.7365344</v>
      </c>
      <c r="J38" s="28">
        <f t="shared" si="3"/>
        <v>21</v>
      </c>
      <c r="K38" s="28">
        <f t="shared" si="2"/>
        <v>33.79681599</v>
      </c>
      <c r="L38" s="25"/>
      <c r="M38" s="18" t="s">
        <v>171</v>
      </c>
    </row>
    <row r="39" spans="1:13" ht="25.5" customHeight="1">
      <c r="A39" s="16">
        <v>27</v>
      </c>
      <c r="B39" s="17">
        <v>40160</v>
      </c>
      <c r="C39" s="18" t="s">
        <v>206</v>
      </c>
      <c r="D39" s="18" t="s">
        <v>174</v>
      </c>
      <c r="E39" s="18" t="s">
        <v>175</v>
      </c>
      <c r="F39" s="18"/>
      <c r="G39" s="21"/>
      <c r="H39" s="28">
        <v>93940</v>
      </c>
      <c r="I39" s="28">
        <f t="shared" si="4"/>
        <v>151184.4235286</v>
      </c>
      <c r="J39" s="28">
        <f t="shared" si="3"/>
        <v>180</v>
      </c>
      <c r="K39" s="28">
        <f t="shared" si="2"/>
        <v>289.6869942</v>
      </c>
      <c r="L39" s="25" t="e">
        <f>SUM(#REF!)</f>
        <v>#REF!</v>
      </c>
      <c r="M39" s="18" t="s">
        <v>170</v>
      </c>
    </row>
    <row r="40" spans="1:13" ht="25.5" customHeight="1">
      <c r="A40" s="16">
        <v>28</v>
      </c>
      <c r="B40" s="17">
        <v>40161</v>
      </c>
      <c r="C40" s="18" t="s">
        <v>169</v>
      </c>
      <c r="D40" s="18" t="s">
        <v>176</v>
      </c>
      <c r="E40" s="18" t="s">
        <v>173</v>
      </c>
      <c r="F40" s="18"/>
      <c r="G40" s="21"/>
      <c r="H40" s="28">
        <v>94159</v>
      </c>
      <c r="I40" s="28">
        <f t="shared" si="4"/>
        <v>151536.87603821</v>
      </c>
      <c r="J40" s="28">
        <f t="shared" si="3"/>
        <v>219</v>
      </c>
      <c r="K40" s="28">
        <f t="shared" si="2"/>
        <v>352.45250961</v>
      </c>
      <c r="L40" s="25" t="e">
        <f>SUM(L38:L39)</f>
        <v>#REF!</v>
      </c>
      <c r="M40" s="18" t="s">
        <v>172</v>
      </c>
    </row>
    <row r="41" spans="1:13" ht="25.5" customHeight="1">
      <c r="A41" s="16">
        <v>29</v>
      </c>
      <c r="B41" s="17">
        <v>40162</v>
      </c>
      <c r="C41" s="18" t="s">
        <v>177</v>
      </c>
      <c r="D41" s="18" t="s">
        <v>178</v>
      </c>
      <c r="E41" s="18" t="s">
        <v>183</v>
      </c>
      <c r="F41" s="18">
        <v>25</v>
      </c>
      <c r="G41" s="21">
        <v>10</v>
      </c>
      <c r="H41" s="28">
        <v>94243</v>
      </c>
      <c r="I41" s="28">
        <f t="shared" si="4"/>
        <v>151672.06330217</v>
      </c>
      <c r="J41" s="28">
        <f t="shared" si="3"/>
        <v>84</v>
      </c>
      <c r="K41" s="28">
        <f t="shared" si="2"/>
        <v>135.18726396</v>
      </c>
      <c r="L41" s="19" t="s">
        <v>199</v>
      </c>
      <c r="M41" s="18" t="s">
        <v>205</v>
      </c>
    </row>
    <row r="42" spans="1:13" ht="25.5" customHeight="1">
      <c r="A42" s="16"/>
      <c r="B42" s="17"/>
      <c r="C42" s="18" t="s">
        <v>182</v>
      </c>
      <c r="D42" s="18"/>
      <c r="E42" s="18"/>
      <c r="F42" s="18"/>
      <c r="G42" s="21"/>
      <c r="H42" s="28">
        <v>94348</v>
      </c>
      <c r="I42" s="28">
        <f t="shared" si="4"/>
        <v>151841.04738211998</v>
      </c>
      <c r="J42" s="28">
        <f t="shared" si="3"/>
        <v>105</v>
      </c>
      <c r="K42" s="28">
        <f t="shared" si="2"/>
        <v>168.98407995</v>
      </c>
      <c r="L42" s="19"/>
      <c r="M42" s="18"/>
    </row>
    <row r="43" spans="1:13" ht="39.75" customHeight="1">
      <c r="A43" s="16">
        <v>30</v>
      </c>
      <c r="B43" s="17">
        <v>40172</v>
      </c>
      <c r="C43" s="18" t="s">
        <v>179</v>
      </c>
      <c r="D43" s="18" t="s">
        <v>180</v>
      </c>
      <c r="E43" s="18" t="s">
        <v>184</v>
      </c>
      <c r="F43" s="18">
        <v>50</v>
      </c>
      <c r="G43" s="21">
        <v>20</v>
      </c>
      <c r="H43" s="28">
        <v>94432</v>
      </c>
      <c r="I43" s="28">
        <f t="shared" si="4"/>
        <v>151976.23464608</v>
      </c>
      <c r="J43" s="28">
        <f t="shared" si="3"/>
        <v>84</v>
      </c>
      <c r="K43" s="28">
        <f t="shared" si="2"/>
        <v>135.18726396</v>
      </c>
      <c r="L43" s="19"/>
      <c r="M43" s="18" t="s">
        <v>181</v>
      </c>
    </row>
    <row r="44" spans="1:13" ht="25.5" customHeight="1">
      <c r="A44" s="16">
        <v>31</v>
      </c>
      <c r="B44" s="17">
        <v>40173</v>
      </c>
      <c r="C44" s="18" t="s">
        <v>190</v>
      </c>
      <c r="D44" s="18" t="s">
        <v>191</v>
      </c>
      <c r="E44" s="18" t="s">
        <v>185</v>
      </c>
      <c r="F44" s="18">
        <v>20</v>
      </c>
      <c r="G44" s="21">
        <v>8</v>
      </c>
      <c r="H44" s="28">
        <v>94484</v>
      </c>
      <c r="I44" s="28">
        <f t="shared" si="4"/>
        <v>152059.92199996</v>
      </c>
      <c r="J44" s="28">
        <f t="shared" si="3"/>
        <v>52</v>
      </c>
      <c r="K44" s="28">
        <f t="shared" si="2"/>
        <v>83.68735388</v>
      </c>
      <c r="L44" s="19" t="s">
        <v>133</v>
      </c>
      <c r="M44" s="18" t="s">
        <v>194</v>
      </c>
    </row>
    <row r="45" spans="1:13" ht="25.5" customHeight="1">
      <c r="A45" s="16">
        <v>32</v>
      </c>
      <c r="B45" s="17">
        <v>40175</v>
      </c>
      <c r="C45" s="18" t="s">
        <v>189</v>
      </c>
      <c r="D45" s="18" t="s">
        <v>192</v>
      </c>
      <c r="E45" s="18" t="s">
        <v>186</v>
      </c>
      <c r="F45" s="18"/>
      <c r="G45" s="21"/>
      <c r="H45" s="28">
        <v>94712</v>
      </c>
      <c r="I45" s="28">
        <f t="shared" si="4"/>
        <v>152426.85885928</v>
      </c>
      <c r="J45" s="28">
        <f t="shared" si="3"/>
        <v>228</v>
      </c>
      <c r="K45" s="28">
        <f t="shared" si="2"/>
        <v>366.93685932</v>
      </c>
      <c r="L45" s="19" t="s">
        <v>200</v>
      </c>
      <c r="M45" s="18" t="s">
        <v>193</v>
      </c>
    </row>
    <row r="46" spans="1:13" ht="42" customHeight="1">
      <c r="A46" s="16">
        <v>33</v>
      </c>
      <c r="B46" s="17">
        <v>40176</v>
      </c>
      <c r="C46" s="18" t="s">
        <v>156</v>
      </c>
      <c r="D46" s="18" t="s">
        <v>195</v>
      </c>
      <c r="E46" s="18" t="s">
        <v>187</v>
      </c>
      <c r="F46" s="18"/>
      <c r="G46" s="21"/>
      <c r="H46" s="28">
        <v>94991</v>
      </c>
      <c r="I46" s="28">
        <f t="shared" si="4"/>
        <v>152875.87370029</v>
      </c>
      <c r="J46" s="28">
        <f t="shared" si="3"/>
        <v>279</v>
      </c>
      <c r="K46" s="28">
        <f t="shared" si="2"/>
        <v>449.01484101</v>
      </c>
      <c r="L46" s="19" t="s">
        <v>203</v>
      </c>
      <c r="M46" s="18" t="s">
        <v>204</v>
      </c>
    </row>
    <row r="47" spans="1:13" ht="25.5" customHeight="1">
      <c r="A47" s="16">
        <v>34</v>
      </c>
      <c r="B47" s="17">
        <v>40177</v>
      </c>
      <c r="C47" s="18" t="s">
        <v>156</v>
      </c>
      <c r="D47" s="18" t="s">
        <v>188</v>
      </c>
      <c r="E47" s="18" t="s">
        <v>159</v>
      </c>
      <c r="F47" s="18">
        <v>30</v>
      </c>
      <c r="G47" s="21">
        <v>12</v>
      </c>
      <c r="H47" s="28">
        <v>95009</v>
      </c>
      <c r="I47" s="28">
        <f t="shared" si="4"/>
        <v>152904.84239971</v>
      </c>
      <c r="J47" s="28">
        <f t="shared" si="3"/>
        <v>18</v>
      </c>
      <c r="K47" s="28">
        <f t="shared" si="2"/>
        <v>28.96869942</v>
      </c>
      <c r="L47" s="19" t="s">
        <v>201</v>
      </c>
      <c r="M47" s="18" t="s">
        <v>196</v>
      </c>
    </row>
    <row r="48" spans="1:13" ht="15.75" customHeight="1">
      <c r="A48" s="87" t="s">
        <v>162</v>
      </c>
      <c r="B48" s="88"/>
      <c r="C48" s="89"/>
      <c r="D48" s="10" t="s">
        <v>43</v>
      </c>
      <c r="E48" s="11" t="s">
        <v>44</v>
      </c>
      <c r="F48" s="81" t="s">
        <v>46</v>
      </c>
      <c r="G48" s="81"/>
      <c r="H48" s="81"/>
      <c r="I48" s="81"/>
      <c r="J48" s="81"/>
      <c r="K48" s="81"/>
      <c r="L48" s="81"/>
      <c r="M48" s="82"/>
    </row>
    <row r="49" spans="1:13" ht="15.75" customHeight="1">
      <c r="A49" s="90"/>
      <c r="B49" s="91"/>
      <c r="C49" s="92"/>
      <c r="D49" s="29">
        <v>1222</v>
      </c>
      <c r="E49" s="30" t="s">
        <v>245</v>
      </c>
      <c r="F49" s="93" t="s">
        <v>229</v>
      </c>
      <c r="G49" s="93"/>
      <c r="H49" s="93"/>
      <c r="I49" s="93"/>
      <c r="J49" s="93"/>
      <c r="K49" s="93"/>
      <c r="L49" s="93"/>
      <c r="M49" s="94"/>
    </row>
    <row r="50" spans="1:13" ht="27" customHeight="1">
      <c r="A50" s="74" t="s">
        <v>24</v>
      </c>
      <c r="B50" s="76" t="s">
        <v>36</v>
      </c>
      <c r="C50" s="78" t="s">
        <v>37</v>
      </c>
      <c r="D50" s="78"/>
      <c r="E50" s="78"/>
      <c r="F50" s="79" t="s">
        <v>202</v>
      </c>
      <c r="G50" s="80"/>
      <c r="H50" s="78" t="s">
        <v>34</v>
      </c>
      <c r="I50" s="80"/>
      <c r="J50" s="79" t="s">
        <v>35</v>
      </c>
      <c r="K50" s="78"/>
      <c r="L50" s="95" t="s">
        <v>41</v>
      </c>
      <c r="M50" s="85" t="s">
        <v>29</v>
      </c>
    </row>
    <row r="51" spans="1:13" ht="25.5" customHeight="1">
      <c r="A51" s="75"/>
      <c r="B51" s="77"/>
      <c r="C51" s="6" t="s">
        <v>25</v>
      </c>
      <c r="D51" s="4" t="s">
        <v>26</v>
      </c>
      <c r="E51" s="5" t="s">
        <v>27</v>
      </c>
      <c r="F51" s="35" t="s">
        <v>280</v>
      </c>
      <c r="G51" s="9" t="s">
        <v>42</v>
      </c>
      <c r="H51" s="6" t="s">
        <v>31</v>
      </c>
      <c r="I51" s="4" t="s">
        <v>33</v>
      </c>
      <c r="J51" s="4" t="s">
        <v>31</v>
      </c>
      <c r="K51" s="5" t="s">
        <v>28</v>
      </c>
      <c r="L51" s="96"/>
      <c r="M51" s="86"/>
    </row>
    <row r="52" spans="1:13" ht="25.5" customHeight="1">
      <c r="A52" s="16">
        <v>35</v>
      </c>
      <c r="B52" s="17">
        <v>40183</v>
      </c>
      <c r="C52" s="18" t="s">
        <v>209</v>
      </c>
      <c r="D52" s="18" t="s">
        <v>208</v>
      </c>
      <c r="E52" s="18" t="s">
        <v>210</v>
      </c>
      <c r="F52" s="31"/>
      <c r="G52" s="32" t="s">
        <v>211</v>
      </c>
      <c r="H52" s="28">
        <v>95048</v>
      </c>
      <c r="I52" s="28">
        <f aca="true" t="shared" si="5" ref="I52:I60">SUM(H52)*1.60937219</f>
        <v>152967.60791512</v>
      </c>
      <c r="J52" s="28">
        <f>SUM(H52-H47)</f>
        <v>39</v>
      </c>
      <c r="K52" s="28">
        <f aca="true" t="shared" si="6" ref="K52:K60">SUM(J52)*1.60937219</f>
        <v>62.76551541</v>
      </c>
      <c r="L52" s="28" t="s">
        <v>207</v>
      </c>
      <c r="M52" s="18" t="s">
        <v>212</v>
      </c>
    </row>
    <row r="53" spans="1:13" ht="25.5" customHeight="1">
      <c r="A53" s="16">
        <v>36</v>
      </c>
      <c r="B53" s="17">
        <v>40184</v>
      </c>
      <c r="C53" s="18" t="s">
        <v>213</v>
      </c>
      <c r="D53" s="18" t="s">
        <v>192</v>
      </c>
      <c r="E53" s="18" t="s">
        <v>214</v>
      </c>
      <c r="F53" s="31"/>
      <c r="G53" s="32" t="s">
        <v>211</v>
      </c>
      <c r="H53" s="28">
        <v>95225</v>
      </c>
      <c r="I53" s="28">
        <f t="shared" si="5"/>
        <v>153252.46679275</v>
      </c>
      <c r="J53" s="28">
        <f>SUM(H53-H52)</f>
        <v>177</v>
      </c>
      <c r="K53" s="28">
        <f t="shared" si="6"/>
        <v>284.85887763</v>
      </c>
      <c r="L53" s="28"/>
      <c r="M53" s="18" t="s">
        <v>215</v>
      </c>
    </row>
    <row r="54" spans="1:13" ht="25.5" customHeight="1">
      <c r="A54" s="16">
        <v>37</v>
      </c>
      <c r="B54" s="17">
        <v>40185</v>
      </c>
      <c r="C54" s="18" t="s">
        <v>216</v>
      </c>
      <c r="D54" s="18" t="s">
        <v>217</v>
      </c>
      <c r="E54" s="18" t="s">
        <v>218</v>
      </c>
      <c r="F54" s="18">
        <v>110000</v>
      </c>
      <c r="G54" s="21">
        <f>SUM(F54/6500)</f>
        <v>16.923076923076923</v>
      </c>
      <c r="H54" s="28">
        <v>95281</v>
      </c>
      <c r="I54" s="28">
        <f t="shared" si="5"/>
        <v>153342.59163539</v>
      </c>
      <c r="J54" s="28">
        <f>SUM(H54-H53)</f>
        <v>56</v>
      </c>
      <c r="K54" s="28">
        <f t="shared" si="6"/>
        <v>90.12484264</v>
      </c>
      <c r="L54" s="25">
        <f>SUM(L52:L53)</f>
        <v>0</v>
      </c>
      <c r="M54" s="18" t="s">
        <v>219</v>
      </c>
    </row>
    <row r="55" spans="1:13" ht="25.5" customHeight="1">
      <c r="A55" s="16">
        <v>38</v>
      </c>
      <c r="B55" s="17">
        <v>40189</v>
      </c>
      <c r="C55" s="18" t="s">
        <v>213</v>
      </c>
      <c r="D55" s="18" t="s">
        <v>220</v>
      </c>
      <c r="E55" s="18" t="s">
        <v>221</v>
      </c>
      <c r="F55" s="18"/>
      <c r="G55" s="32" t="s">
        <v>211</v>
      </c>
      <c r="H55" s="28">
        <v>95357</v>
      </c>
      <c r="I55" s="28">
        <f t="shared" si="5"/>
        <v>153464.90392183</v>
      </c>
      <c r="J55" s="28">
        <f>SUM(H55-H54)</f>
        <v>76</v>
      </c>
      <c r="K55" s="28">
        <f t="shared" si="6"/>
        <v>122.31228644</v>
      </c>
      <c r="L55" s="19" t="s">
        <v>228</v>
      </c>
      <c r="M55" s="18" t="s">
        <v>222</v>
      </c>
    </row>
    <row r="56" spans="1:13" ht="42" customHeight="1">
      <c r="A56" s="16">
        <v>39</v>
      </c>
      <c r="B56" s="17">
        <v>40197</v>
      </c>
      <c r="C56" s="18" t="s">
        <v>223</v>
      </c>
      <c r="D56" s="18" t="s">
        <v>224</v>
      </c>
      <c r="E56" s="18" t="s">
        <v>225</v>
      </c>
      <c r="F56" s="33" t="s">
        <v>232</v>
      </c>
      <c r="G56" s="21">
        <v>3.08</v>
      </c>
      <c r="H56" s="28">
        <v>95454</v>
      </c>
      <c r="I56" s="28">
        <f t="shared" si="5"/>
        <v>153621.01302426</v>
      </c>
      <c r="J56" s="28">
        <f>SUM(H56-H55)</f>
        <v>97</v>
      </c>
      <c r="K56" s="28">
        <f t="shared" si="6"/>
        <v>156.10910243</v>
      </c>
      <c r="L56" s="19" t="s">
        <v>227</v>
      </c>
      <c r="M56" s="18" t="s">
        <v>226</v>
      </c>
    </row>
    <row r="57" spans="1:13" ht="25.5" customHeight="1">
      <c r="A57" s="16">
        <v>40</v>
      </c>
      <c r="B57" s="17">
        <v>40202</v>
      </c>
      <c r="C57" s="18" t="s">
        <v>231</v>
      </c>
      <c r="D57" s="18" t="s">
        <v>235</v>
      </c>
      <c r="E57" s="18" t="s">
        <v>230</v>
      </c>
      <c r="F57" s="18">
        <v>20000</v>
      </c>
      <c r="G57" s="21">
        <f>SUM(F57/6500)</f>
        <v>3.076923076923077</v>
      </c>
      <c r="H57" s="28">
        <v>95514</v>
      </c>
      <c r="I57" s="28">
        <f t="shared" si="5"/>
        <v>153717.57535566</v>
      </c>
      <c r="J57" s="28">
        <f>SUM(H57-H56)</f>
        <v>60</v>
      </c>
      <c r="K57" s="28">
        <f t="shared" si="6"/>
        <v>96.5623314</v>
      </c>
      <c r="L57" s="19" t="s">
        <v>233</v>
      </c>
      <c r="M57" s="18" t="s">
        <v>234</v>
      </c>
    </row>
    <row r="58" spans="1:13" ht="25.5" customHeight="1">
      <c r="A58" s="16">
        <v>41</v>
      </c>
      <c r="B58" s="17">
        <v>40204</v>
      </c>
      <c r="C58" s="18" t="s">
        <v>240</v>
      </c>
      <c r="D58" s="18" t="s">
        <v>241</v>
      </c>
      <c r="E58" s="18" t="s">
        <v>242</v>
      </c>
      <c r="F58" s="18"/>
      <c r="G58" s="32" t="s">
        <v>211</v>
      </c>
      <c r="H58" s="28">
        <v>95619</v>
      </c>
      <c r="I58" s="28">
        <f t="shared" si="5"/>
        <v>153886.55943561</v>
      </c>
      <c r="J58" s="28">
        <f>SUM(H58-H56)</f>
        <v>165</v>
      </c>
      <c r="K58" s="28">
        <f t="shared" si="6"/>
        <v>265.54641134999997</v>
      </c>
      <c r="L58" s="19" t="s">
        <v>247</v>
      </c>
      <c r="M58" s="18" t="s">
        <v>243</v>
      </c>
    </row>
    <row r="59" spans="1:13" ht="25.5" customHeight="1">
      <c r="A59" s="16">
        <v>41</v>
      </c>
      <c r="B59" s="17">
        <v>40204</v>
      </c>
      <c r="C59" s="18" t="s">
        <v>236</v>
      </c>
      <c r="D59" s="18" t="s">
        <v>237</v>
      </c>
      <c r="E59" s="18" t="s">
        <v>238</v>
      </c>
      <c r="F59" s="18">
        <v>70000</v>
      </c>
      <c r="G59" s="21">
        <f>SUM(F59/6500)</f>
        <v>10.76923076923077</v>
      </c>
      <c r="H59" s="28">
        <v>95729</v>
      </c>
      <c r="I59" s="28">
        <f t="shared" si="5"/>
        <v>154063.59037651</v>
      </c>
      <c r="J59" s="28">
        <f>SUM(H59-H57)</f>
        <v>215</v>
      </c>
      <c r="K59" s="28">
        <f t="shared" si="6"/>
        <v>346.01502085</v>
      </c>
      <c r="L59" s="19" t="s">
        <v>201</v>
      </c>
      <c r="M59" s="18" t="s">
        <v>244</v>
      </c>
    </row>
    <row r="60" spans="1:13" ht="25.5" customHeight="1">
      <c r="A60" s="16"/>
      <c r="B60" s="17"/>
      <c r="C60" s="18" t="s">
        <v>239</v>
      </c>
      <c r="D60" s="18"/>
      <c r="E60" s="18"/>
      <c r="F60" s="19"/>
      <c r="G60" s="21"/>
      <c r="H60" s="28">
        <v>95807</v>
      </c>
      <c r="I60" s="28">
        <f t="shared" si="5"/>
        <v>154189.12140733</v>
      </c>
      <c r="J60" s="28">
        <f>SUM(H60-H59)</f>
        <v>78</v>
      </c>
      <c r="K60" s="28">
        <f t="shared" si="6"/>
        <v>125.53103082</v>
      </c>
      <c r="L60" s="19" t="s">
        <v>248</v>
      </c>
      <c r="M60" s="18" t="s">
        <v>246</v>
      </c>
    </row>
    <row r="61" spans="1:13" ht="15.75" customHeight="1">
      <c r="A61" s="87" t="s">
        <v>249</v>
      </c>
      <c r="B61" s="88"/>
      <c r="C61" s="89"/>
      <c r="D61" s="10" t="s">
        <v>43</v>
      </c>
      <c r="E61" s="11" t="s">
        <v>44</v>
      </c>
      <c r="F61" s="81" t="s">
        <v>46</v>
      </c>
      <c r="G61" s="81"/>
      <c r="H61" s="81"/>
      <c r="I61" s="81"/>
      <c r="J61" s="81"/>
      <c r="K61" s="81"/>
      <c r="L61" s="81"/>
      <c r="M61" s="82"/>
    </row>
    <row r="62" spans="1:13" ht="15.75" customHeight="1">
      <c r="A62" s="90"/>
      <c r="B62" s="91"/>
      <c r="C62" s="92"/>
      <c r="D62" s="29">
        <v>5398</v>
      </c>
      <c r="E62" s="30" t="s">
        <v>355</v>
      </c>
      <c r="F62" s="93" t="s">
        <v>252</v>
      </c>
      <c r="G62" s="93"/>
      <c r="H62" s="93"/>
      <c r="I62" s="93"/>
      <c r="J62" s="93"/>
      <c r="K62" s="93"/>
      <c r="L62" s="93"/>
      <c r="M62" s="94"/>
    </row>
    <row r="63" spans="1:13" ht="27" customHeight="1">
      <c r="A63" s="74" t="s">
        <v>24</v>
      </c>
      <c r="B63" s="76" t="s">
        <v>36</v>
      </c>
      <c r="C63" s="78" t="s">
        <v>37</v>
      </c>
      <c r="D63" s="78"/>
      <c r="E63" s="78"/>
      <c r="F63" s="79" t="s">
        <v>202</v>
      </c>
      <c r="G63" s="80"/>
      <c r="H63" s="78" t="s">
        <v>34</v>
      </c>
      <c r="I63" s="80"/>
      <c r="J63" s="79" t="s">
        <v>35</v>
      </c>
      <c r="K63" s="78"/>
      <c r="L63" s="95" t="s">
        <v>41</v>
      </c>
      <c r="M63" s="85" t="s">
        <v>29</v>
      </c>
    </row>
    <row r="64" spans="1:13" ht="25.5" customHeight="1">
      <c r="A64" s="75"/>
      <c r="B64" s="77"/>
      <c r="C64" s="6" t="s">
        <v>25</v>
      </c>
      <c r="D64" s="4" t="s">
        <v>26</v>
      </c>
      <c r="E64" s="5" t="s">
        <v>27</v>
      </c>
      <c r="F64" s="9" t="s">
        <v>40</v>
      </c>
      <c r="G64" s="9" t="s">
        <v>42</v>
      </c>
      <c r="H64" s="6" t="s">
        <v>31</v>
      </c>
      <c r="I64" s="4" t="s">
        <v>33</v>
      </c>
      <c r="J64" s="4" t="s">
        <v>31</v>
      </c>
      <c r="K64" s="5" t="s">
        <v>28</v>
      </c>
      <c r="L64" s="96"/>
      <c r="M64" s="86"/>
    </row>
    <row r="65" spans="1:13" ht="25.5" customHeight="1">
      <c r="A65" s="16">
        <v>42</v>
      </c>
      <c r="B65" s="17">
        <v>40214</v>
      </c>
      <c r="C65" s="18" t="s">
        <v>253</v>
      </c>
      <c r="D65" s="18" t="s">
        <v>250</v>
      </c>
      <c r="E65" s="18" t="s">
        <v>251</v>
      </c>
      <c r="F65" s="18">
        <v>30</v>
      </c>
      <c r="G65" s="21">
        <f>SUM(F65/5)</f>
        <v>6</v>
      </c>
      <c r="H65" s="28">
        <v>95937</v>
      </c>
      <c r="I65" s="28">
        <f aca="true" t="shared" si="7" ref="I65:I90">SUM(H65)*1.60937219</f>
        <v>154398.33979203</v>
      </c>
      <c r="J65" s="28">
        <f>SUM(H65-H60)</f>
        <v>130</v>
      </c>
      <c r="K65" s="28">
        <f aca="true" t="shared" si="8" ref="K65:K90">SUM(J65)*1.60937219</f>
        <v>209.2183847</v>
      </c>
      <c r="L65" s="19" t="s">
        <v>281</v>
      </c>
      <c r="M65" s="18" t="s">
        <v>293</v>
      </c>
    </row>
    <row r="66" spans="1:13" ht="25.5" customHeight="1">
      <c r="A66" s="16">
        <v>43</v>
      </c>
      <c r="B66" s="17">
        <v>40215</v>
      </c>
      <c r="C66" s="18" t="s">
        <v>254</v>
      </c>
      <c r="D66" s="18" t="s">
        <v>257</v>
      </c>
      <c r="E66" s="18" t="s">
        <v>255</v>
      </c>
      <c r="F66" s="18" t="s">
        <v>258</v>
      </c>
      <c r="G66" s="21"/>
      <c r="H66" s="28">
        <v>96153</v>
      </c>
      <c r="I66" s="28">
        <f t="shared" si="7"/>
        <v>154745.96418506998</v>
      </c>
      <c r="J66" s="28">
        <f aca="true" t="shared" si="9" ref="J66:J71">SUM(H66-H65)</f>
        <v>216</v>
      </c>
      <c r="K66" s="28">
        <f t="shared" si="8"/>
        <v>347.62439304</v>
      </c>
      <c r="L66" s="19" t="s">
        <v>282</v>
      </c>
      <c r="M66" s="18" t="s">
        <v>294</v>
      </c>
    </row>
    <row r="67" spans="1:13" ht="25.5" customHeight="1">
      <c r="A67" s="16">
        <v>44</v>
      </c>
      <c r="B67" s="17">
        <v>40216</v>
      </c>
      <c r="C67" s="18" t="s">
        <v>256</v>
      </c>
      <c r="D67" s="18" t="s">
        <v>192</v>
      </c>
      <c r="E67" s="18" t="s">
        <v>259</v>
      </c>
      <c r="F67" s="18"/>
      <c r="G67" s="21"/>
      <c r="H67" s="28">
        <v>96422</v>
      </c>
      <c r="I67" s="28">
        <f t="shared" si="7"/>
        <v>155178.88530418</v>
      </c>
      <c r="J67" s="28">
        <f t="shared" si="9"/>
        <v>269</v>
      </c>
      <c r="K67" s="28">
        <f t="shared" si="8"/>
        <v>432.92111911</v>
      </c>
      <c r="L67" s="19" t="s">
        <v>283</v>
      </c>
      <c r="M67" s="18" t="s">
        <v>295</v>
      </c>
    </row>
    <row r="68" spans="1:13" ht="25.5" customHeight="1">
      <c r="A68" s="16">
        <v>45</v>
      </c>
      <c r="B68" s="17">
        <v>40217</v>
      </c>
      <c r="C68" s="18" t="s">
        <v>260</v>
      </c>
      <c r="D68" s="18" t="s">
        <v>261</v>
      </c>
      <c r="E68" s="18" t="s">
        <v>262</v>
      </c>
      <c r="F68" s="18">
        <v>35</v>
      </c>
      <c r="G68" s="21">
        <f aca="true" t="shared" si="10" ref="G68:G74">SUM(F68/5)</f>
        <v>7</v>
      </c>
      <c r="H68" s="28">
        <v>96471</v>
      </c>
      <c r="I68" s="28">
        <f t="shared" si="7"/>
        <v>155257.74454148998</v>
      </c>
      <c r="J68" s="28">
        <f t="shared" si="9"/>
        <v>49</v>
      </c>
      <c r="K68" s="28">
        <f t="shared" si="8"/>
        <v>78.85923731</v>
      </c>
      <c r="L68" s="19"/>
      <c r="M68" s="18" t="s">
        <v>296</v>
      </c>
    </row>
    <row r="69" spans="1:13" ht="25.5" customHeight="1">
      <c r="A69" s="16"/>
      <c r="B69" s="17"/>
      <c r="C69" s="18"/>
      <c r="D69" s="18" t="s">
        <v>266</v>
      </c>
      <c r="E69" s="18" t="s">
        <v>267</v>
      </c>
      <c r="F69" s="18"/>
      <c r="G69" s="21"/>
      <c r="H69" s="28">
        <v>96537</v>
      </c>
      <c r="I69" s="28">
        <f t="shared" si="7"/>
        <v>155363.96310603</v>
      </c>
      <c r="J69" s="28">
        <f t="shared" si="9"/>
        <v>66</v>
      </c>
      <c r="K69" s="28">
        <f t="shared" si="8"/>
        <v>106.21856454</v>
      </c>
      <c r="L69" s="19"/>
      <c r="M69" s="18"/>
    </row>
    <row r="70" spans="1:13" ht="25.5" customHeight="1">
      <c r="A70" s="16">
        <v>46</v>
      </c>
      <c r="B70" s="17">
        <v>40227</v>
      </c>
      <c r="C70" s="18" t="s">
        <v>263</v>
      </c>
      <c r="D70" s="18"/>
      <c r="E70" s="18" t="s">
        <v>264</v>
      </c>
      <c r="F70" s="18"/>
      <c r="G70" s="21"/>
      <c r="H70" s="28">
        <v>96836</v>
      </c>
      <c r="I70" s="28">
        <f t="shared" si="7"/>
        <v>155845.16539084</v>
      </c>
      <c r="J70" s="28">
        <f t="shared" si="9"/>
        <v>299</v>
      </c>
      <c r="K70" s="28">
        <f t="shared" si="8"/>
        <v>481.20228481</v>
      </c>
      <c r="L70" s="19"/>
      <c r="M70" s="18" t="s">
        <v>265</v>
      </c>
    </row>
    <row r="71" spans="1:13" ht="25.5" customHeight="1">
      <c r="A71" s="16">
        <v>47</v>
      </c>
      <c r="B71" s="17">
        <v>40228</v>
      </c>
      <c r="C71" s="18" t="s">
        <v>268</v>
      </c>
      <c r="D71" s="18" t="s">
        <v>272</v>
      </c>
      <c r="E71" s="18" t="s">
        <v>270</v>
      </c>
      <c r="F71" s="18"/>
      <c r="G71" s="21"/>
      <c r="H71" s="28">
        <v>97017</v>
      </c>
      <c r="I71" s="28">
        <f t="shared" si="7"/>
        <v>156136.46175723</v>
      </c>
      <c r="J71" s="28">
        <f t="shared" si="9"/>
        <v>181</v>
      </c>
      <c r="K71" s="28">
        <f t="shared" si="8"/>
        <v>291.29636639</v>
      </c>
      <c r="L71" s="19" t="s">
        <v>291</v>
      </c>
      <c r="M71" s="18" t="s">
        <v>297</v>
      </c>
    </row>
    <row r="72" spans="1:13" ht="25.5" customHeight="1">
      <c r="A72" s="16">
        <v>48</v>
      </c>
      <c r="B72" s="17">
        <v>40229</v>
      </c>
      <c r="C72" s="18" t="s">
        <v>268</v>
      </c>
      <c r="D72" s="18" t="s">
        <v>269</v>
      </c>
      <c r="E72" s="18" t="s">
        <v>270</v>
      </c>
      <c r="F72" s="18">
        <v>115</v>
      </c>
      <c r="G72" s="21">
        <f t="shared" si="10"/>
        <v>23</v>
      </c>
      <c r="H72" s="28">
        <v>97018</v>
      </c>
      <c r="I72" s="28">
        <f t="shared" si="7"/>
        <v>156138.07112942</v>
      </c>
      <c r="J72" s="28">
        <f aca="true" t="shared" si="11" ref="J72:J77">SUM(H72-H71)</f>
        <v>1</v>
      </c>
      <c r="K72" s="28">
        <f t="shared" si="8"/>
        <v>1.60937219</v>
      </c>
      <c r="L72" s="19"/>
      <c r="M72" s="18" t="s">
        <v>298</v>
      </c>
    </row>
    <row r="73" spans="1:13" ht="25.5" customHeight="1">
      <c r="A73" s="16">
        <v>49</v>
      </c>
      <c r="B73" s="17">
        <v>40230</v>
      </c>
      <c r="C73" s="18" t="s">
        <v>326</v>
      </c>
      <c r="D73" s="18" t="s">
        <v>192</v>
      </c>
      <c r="E73" s="18" t="s">
        <v>327</v>
      </c>
      <c r="F73" s="18"/>
      <c r="G73" s="21"/>
      <c r="H73" s="28">
        <v>97286</v>
      </c>
      <c r="I73" s="28">
        <f t="shared" si="7"/>
        <v>156569.38287634</v>
      </c>
      <c r="J73" s="28">
        <f t="shared" si="11"/>
        <v>268</v>
      </c>
      <c r="K73" s="28">
        <f t="shared" si="8"/>
        <v>431.31174692</v>
      </c>
      <c r="L73" s="19"/>
      <c r="M73" s="18" t="s">
        <v>328</v>
      </c>
    </row>
    <row r="74" spans="1:13" ht="25.5" customHeight="1">
      <c r="A74" s="16">
        <v>50</v>
      </c>
      <c r="B74" s="17">
        <v>40231</v>
      </c>
      <c r="C74" s="18" t="s">
        <v>271</v>
      </c>
      <c r="D74" s="18" t="s">
        <v>273</v>
      </c>
      <c r="E74" s="18" t="s">
        <v>274</v>
      </c>
      <c r="F74" s="18">
        <v>65</v>
      </c>
      <c r="G74" s="21">
        <f t="shared" si="10"/>
        <v>13</v>
      </c>
      <c r="H74" s="28">
        <v>97348</v>
      </c>
      <c r="I74" s="28">
        <f t="shared" si="7"/>
        <v>156669.16395212</v>
      </c>
      <c r="J74" s="28">
        <f t="shared" si="11"/>
        <v>62</v>
      </c>
      <c r="K74" s="28">
        <f t="shared" si="8"/>
        <v>99.78107578</v>
      </c>
      <c r="L74" s="19" t="s">
        <v>283</v>
      </c>
      <c r="M74" s="18" t="s">
        <v>299</v>
      </c>
    </row>
    <row r="75" spans="1:13" ht="25.5" customHeight="1">
      <c r="A75" s="16">
        <v>51</v>
      </c>
      <c r="B75" s="17">
        <v>40233</v>
      </c>
      <c r="C75" s="34" t="s">
        <v>275</v>
      </c>
      <c r="D75" s="18" t="s">
        <v>276</v>
      </c>
      <c r="E75" s="18" t="s">
        <v>277</v>
      </c>
      <c r="F75" s="18"/>
      <c r="G75" s="21"/>
      <c r="H75" s="28">
        <v>97508</v>
      </c>
      <c r="I75" s="28">
        <f t="shared" si="7"/>
        <v>156926.66350252</v>
      </c>
      <c r="J75" s="28">
        <f t="shared" si="11"/>
        <v>160</v>
      </c>
      <c r="K75" s="28">
        <f t="shared" si="8"/>
        <v>257.4995504</v>
      </c>
      <c r="L75" s="19" t="s">
        <v>290</v>
      </c>
      <c r="M75" s="18" t="s">
        <v>289</v>
      </c>
    </row>
    <row r="76" spans="1:13" ht="25.5" customHeight="1">
      <c r="A76" s="16">
        <v>52</v>
      </c>
      <c r="B76" s="17">
        <v>40234</v>
      </c>
      <c r="C76" s="18" t="s">
        <v>278</v>
      </c>
      <c r="D76" s="18" t="s">
        <v>257</v>
      </c>
      <c r="E76" s="18" t="s">
        <v>279</v>
      </c>
      <c r="F76" s="18">
        <v>40</v>
      </c>
      <c r="G76" s="21">
        <f>SUM(F76/5)</f>
        <v>8</v>
      </c>
      <c r="H76" s="28">
        <v>97546</v>
      </c>
      <c r="I76" s="28">
        <f t="shared" si="7"/>
        <v>156987.81964574</v>
      </c>
      <c r="J76" s="28">
        <f t="shared" si="11"/>
        <v>38</v>
      </c>
      <c r="K76" s="28">
        <f t="shared" si="8"/>
        <v>61.15614322</v>
      </c>
      <c r="L76" s="19" t="s">
        <v>292</v>
      </c>
      <c r="M76" s="18" t="s">
        <v>288</v>
      </c>
    </row>
    <row r="77" spans="1:13" ht="25.5" customHeight="1">
      <c r="A77" s="16">
        <v>53</v>
      </c>
      <c r="B77" s="17">
        <v>40237</v>
      </c>
      <c r="C77" s="18" t="s">
        <v>284</v>
      </c>
      <c r="D77" s="18" t="s">
        <v>285</v>
      </c>
      <c r="E77" s="18" t="s">
        <v>286</v>
      </c>
      <c r="F77" s="18"/>
      <c r="G77" s="21"/>
      <c r="H77" s="28">
        <v>97616</v>
      </c>
      <c r="I77" s="28">
        <f t="shared" si="7"/>
        <v>157100.47569904</v>
      </c>
      <c r="J77" s="28">
        <f t="shared" si="11"/>
        <v>70</v>
      </c>
      <c r="K77" s="28">
        <f t="shared" si="8"/>
        <v>112.6560533</v>
      </c>
      <c r="L77" s="19"/>
      <c r="M77" s="18" t="s">
        <v>287</v>
      </c>
    </row>
    <row r="78" spans="1:13" ht="25.5" customHeight="1">
      <c r="A78" s="16">
        <v>54</v>
      </c>
      <c r="B78" s="17">
        <v>40238</v>
      </c>
      <c r="C78" s="18" t="s">
        <v>278</v>
      </c>
      <c r="D78" s="18" t="s">
        <v>300</v>
      </c>
      <c r="E78" s="18" t="s">
        <v>302</v>
      </c>
      <c r="F78" s="18"/>
      <c r="G78" s="32"/>
      <c r="H78" s="28">
        <v>97687</v>
      </c>
      <c r="I78" s="28">
        <f t="shared" si="7"/>
        <v>157214.74112453</v>
      </c>
      <c r="J78" s="28">
        <f aca="true" t="shared" si="12" ref="J78:J83">SUM(H78-H77)</f>
        <v>71</v>
      </c>
      <c r="K78" s="28">
        <f t="shared" si="8"/>
        <v>114.26542549</v>
      </c>
      <c r="L78" s="19"/>
      <c r="M78" s="18" t="s">
        <v>301</v>
      </c>
    </row>
    <row r="79" spans="1:13" ht="25.5" customHeight="1">
      <c r="A79" s="16">
        <v>55</v>
      </c>
      <c r="B79" s="17">
        <v>40239</v>
      </c>
      <c r="C79" s="18" t="s">
        <v>303</v>
      </c>
      <c r="D79" s="18" t="s">
        <v>304</v>
      </c>
      <c r="E79" s="18" t="s">
        <v>305</v>
      </c>
      <c r="F79" s="18"/>
      <c r="G79" s="32"/>
      <c r="H79" s="28">
        <v>97832</v>
      </c>
      <c r="I79" s="28">
        <f t="shared" si="7"/>
        <v>157448.10009207999</v>
      </c>
      <c r="J79" s="28">
        <f t="shared" si="12"/>
        <v>145</v>
      </c>
      <c r="K79" s="28">
        <f t="shared" si="8"/>
        <v>233.35896755</v>
      </c>
      <c r="L79" s="19" t="s">
        <v>200</v>
      </c>
      <c r="M79" s="18" t="s">
        <v>307</v>
      </c>
    </row>
    <row r="80" spans="1:13" ht="25.5" customHeight="1">
      <c r="A80" s="16">
        <v>56</v>
      </c>
      <c r="B80" s="17">
        <v>40241</v>
      </c>
      <c r="C80" s="18" t="s">
        <v>309</v>
      </c>
      <c r="D80" s="18" t="s">
        <v>306</v>
      </c>
      <c r="E80" s="18" t="s">
        <v>310</v>
      </c>
      <c r="F80" s="18"/>
      <c r="G80" s="32"/>
      <c r="H80" s="28">
        <v>97896</v>
      </c>
      <c r="I80" s="28">
        <f t="shared" si="7"/>
        <v>157551.09991224</v>
      </c>
      <c r="J80" s="28">
        <f t="shared" si="12"/>
        <v>64</v>
      </c>
      <c r="K80" s="28">
        <f t="shared" si="8"/>
        <v>102.99982016</v>
      </c>
      <c r="L80" s="19"/>
      <c r="M80" s="18" t="s">
        <v>308</v>
      </c>
    </row>
    <row r="81" spans="1:13" ht="25.5" customHeight="1">
      <c r="A81" s="16">
        <v>57</v>
      </c>
      <c r="B81" s="17">
        <v>40242</v>
      </c>
      <c r="C81" s="18" t="s">
        <v>312</v>
      </c>
      <c r="D81" s="18" t="s">
        <v>313</v>
      </c>
      <c r="E81" s="18" t="s">
        <v>311</v>
      </c>
      <c r="F81" s="18"/>
      <c r="G81" s="32"/>
      <c r="H81" s="28">
        <v>98250</v>
      </c>
      <c r="I81" s="28">
        <f t="shared" si="7"/>
        <v>158120.8176675</v>
      </c>
      <c r="J81" s="28">
        <f t="shared" si="12"/>
        <v>354</v>
      </c>
      <c r="K81" s="28">
        <f t="shared" si="8"/>
        <v>569.71775526</v>
      </c>
      <c r="L81" s="19"/>
      <c r="M81" s="18" t="s">
        <v>314</v>
      </c>
    </row>
    <row r="82" spans="1:13" ht="25.5" customHeight="1">
      <c r="A82" s="16">
        <v>58</v>
      </c>
      <c r="B82" s="17">
        <v>40243</v>
      </c>
      <c r="C82" s="18" t="s">
        <v>315</v>
      </c>
      <c r="D82" s="18" t="s">
        <v>317</v>
      </c>
      <c r="E82" s="18" t="s">
        <v>316</v>
      </c>
      <c r="F82" s="18">
        <v>45</v>
      </c>
      <c r="G82" s="21">
        <f>SUM(F82/5)</f>
        <v>9</v>
      </c>
      <c r="H82" s="28">
        <v>98447</v>
      </c>
      <c r="I82" s="28">
        <f t="shared" si="7"/>
        <v>158437.86398893</v>
      </c>
      <c r="J82" s="28">
        <f t="shared" si="12"/>
        <v>197</v>
      </c>
      <c r="K82" s="28">
        <f t="shared" si="8"/>
        <v>317.04632143</v>
      </c>
      <c r="L82" s="19" t="s">
        <v>283</v>
      </c>
      <c r="M82" s="18" t="s">
        <v>318</v>
      </c>
    </row>
    <row r="83" spans="1:13" ht="25.5" customHeight="1">
      <c r="A83" s="16">
        <v>59</v>
      </c>
      <c r="B83" s="17">
        <v>40244</v>
      </c>
      <c r="C83" s="18" t="s">
        <v>319</v>
      </c>
      <c r="D83" s="18" t="s">
        <v>320</v>
      </c>
      <c r="E83" s="18" t="s">
        <v>321</v>
      </c>
      <c r="F83" s="18"/>
      <c r="G83" s="21"/>
      <c r="H83" s="28">
        <v>98623</v>
      </c>
      <c r="I83" s="28">
        <f t="shared" si="7"/>
        <v>158721.11349437</v>
      </c>
      <c r="J83" s="28">
        <f t="shared" si="12"/>
        <v>176</v>
      </c>
      <c r="K83" s="28">
        <f t="shared" si="8"/>
        <v>283.24950544</v>
      </c>
      <c r="L83" s="19"/>
      <c r="M83" s="18" t="s">
        <v>324</v>
      </c>
    </row>
    <row r="84" spans="1:13" ht="25.5" customHeight="1">
      <c r="A84" s="16">
        <v>60</v>
      </c>
      <c r="B84" s="17">
        <v>40244</v>
      </c>
      <c r="C84" s="18" t="s">
        <v>319</v>
      </c>
      <c r="D84" s="18" t="s">
        <v>329</v>
      </c>
      <c r="E84" s="18" t="s">
        <v>322</v>
      </c>
      <c r="F84" s="18">
        <v>50</v>
      </c>
      <c r="G84" s="21">
        <f>SUM(F84/5)</f>
        <v>10</v>
      </c>
      <c r="H84" s="28">
        <v>98632</v>
      </c>
      <c r="I84" s="28">
        <f t="shared" si="7"/>
        <v>158735.59784408</v>
      </c>
      <c r="J84" s="28">
        <f>SUM(H84-H82)</f>
        <v>185</v>
      </c>
      <c r="K84" s="28">
        <f t="shared" si="8"/>
        <v>297.73385515</v>
      </c>
      <c r="L84" s="19" t="s">
        <v>325</v>
      </c>
      <c r="M84" s="18" t="s">
        <v>323</v>
      </c>
    </row>
    <row r="85" spans="1:13" ht="25.5" customHeight="1">
      <c r="A85" s="16"/>
      <c r="B85" s="17">
        <v>40248</v>
      </c>
      <c r="C85" s="18"/>
      <c r="D85" s="18" t="s">
        <v>330</v>
      </c>
      <c r="E85" s="18"/>
      <c r="F85" s="18"/>
      <c r="G85" s="21"/>
      <c r="H85" s="28">
        <v>98725</v>
      </c>
      <c r="I85" s="28">
        <f t="shared" si="7"/>
        <v>158885.26945775</v>
      </c>
      <c r="J85" s="28">
        <f aca="true" t="shared" si="13" ref="J85:J90">SUM(H85-H84)</f>
        <v>93</v>
      </c>
      <c r="K85" s="28">
        <f t="shared" si="8"/>
        <v>149.67161367</v>
      </c>
      <c r="L85" s="19"/>
      <c r="M85" s="18" t="s">
        <v>331</v>
      </c>
    </row>
    <row r="86" spans="1:13" ht="25.5" customHeight="1">
      <c r="A86" s="16">
        <v>61</v>
      </c>
      <c r="B86" s="17">
        <v>40251</v>
      </c>
      <c r="C86" s="18" t="s">
        <v>332</v>
      </c>
      <c r="D86" s="18" t="s">
        <v>333</v>
      </c>
      <c r="E86" s="18" t="s">
        <v>334</v>
      </c>
      <c r="F86" s="18"/>
      <c r="G86" s="21"/>
      <c r="H86" s="36">
        <v>98905</v>
      </c>
      <c r="I86" s="36">
        <f t="shared" si="7"/>
        <v>159174.95645194998</v>
      </c>
      <c r="J86" s="36">
        <f t="shared" si="13"/>
        <v>180</v>
      </c>
      <c r="K86" s="36">
        <f t="shared" si="8"/>
        <v>289.6869942</v>
      </c>
      <c r="L86" s="19"/>
      <c r="M86" s="18" t="s">
        <v>336</v>
      </c>
    </row>
    <row r="87" spans="1:13" ht="25.5" customHeight="1">
      <c r="A87" s="16">
        <v>62</v>
      </c>
      <c r="B87" s="17">
        <v>40252</v>
      </c>
      <c r="C87" s="18" t="s">
        <v>335</v>
      </c>
      <c r="D87" s="18" t="s">
        <v>338</v>
      </c>
      <c r="E87" s="18" t="s">
        <v>337</v>
      </c>
      <c r="F87" s="18">
        <v>50</v>
      </c>
      <c r="G87" s="21">
        <f>SUM(F87/5)</f>
        <v>10</v>
      </c>
      <c r="H87" s="28">
        <v>98940</v>
      </c>
      <c r="I87" s="28">
        <f t="shared" si="7"/>
        <v>159231.2844786</v>
      </c>
      <c r="J87" s="28">
        <f t="shared" si="13"/>
        <v>35</v>
      </c>
      <c r="K87" s="28">
        <f t="shared" si="8"/>
        <v>56.32802665</v>
      </c>
      <c r="L87" s="19" t="s">
        <v>340</v>
      </c>
      <c r="M87" s="18" t="s">
        <v>339</v>
      </c>
    </row>
    <row r="88" spans="1:13" ht="25.5" customHeight="1">
      <c r="A88" s="16">
        <v>63</v>
      </c>
      <c r="B88" s="17">
        <v>40253</v>
      </c>
      <c r="C88" s="18" t="s">
        <v>341</v>
      </c>
      <c r="D88" s="18" t="s">
        <v>313</v>
      </c>
      <c r="E88" s="18" t="s">
        <v>342</v>
      </c>
      <c r="F88" s="18"/>
      <c r="G88" s="21"/>
      <c r="H88" s="28">
        <v>99027</v>
      </c>
      <c r="I88" s="28">
        <f t="shared" si="7"/>
        <v>159371.29985913</v>
      </c>
      <c r="J88" s="28">
        <f t="shared" si="13"/>
        <v>87</v>
      </c>
      <c r="K88" s="28">
        <f t="shared" si="8"/>
        <v>140.01538053</v>
      </c>
      <c r="L88" s="19" t="s">
        <v>344</v>
      </c>
      <c r="M88" s="18" t="s">
        <v>343</v>
      </c>
    </row>
    <row r="89" spans="1:13" ht="25.5" customHeight="1">
      <c r="A89" s="16">
        <v>64</v>
      </c>
      <c r="B89" s="17">
        <v>40254</v>
      </c>
      <c r="C89" s="18" t="s">
        <v>347</v>
      </c>
      <c r="D89" s="18" t="s">
        <v>110</v>
      </c>
      <c r="E89" s="18" t="s">
        <v>348</v>
      </c>
      <c r="F89" s="18">
        <v>20</v>
      </c>
      <c r="G89" s="21">
        <f>SUM(F89/5)</f>
        <v>4</v>
      </c>
      <c r="H89" s="28">
        <v>99231</v>
      </c>
      <c r="I89" s="28">
        <f t="shared" si="7"/>
        <v>159699.61178589</v>
      </c>
      <c r="J89" s="28">
        <f t="shared" si="13"/>
        <v>204</v>
      </c>
      <c r="K89" s="28">
        <f t="shared" si="8"/>
        <v>328.31192676</v>
      </c>
      <c r="L89" s="19" t="s">
        <v>346</v>
      </c>
      <c r="M89" s="18" t="s">
        <v>345</v>
      </c>
    </row>
    <row r="90" spans="1:13" ht="25.5" customHeight="1">
      <c r="A90" s="16">
        <v>65</v>
      </c>
      <c r="B90" s="17">
        <v>40255</v>
      </c>
      <c r="C90" s="18" t="s">
        <v>349</v>
      </c>
      <c r="D90" s="18" t="s">
        <v>350</v>
      </c>
      <c r="E90" s="18" t="s">
        <v>351</v>
      </c>
      <c r="F90" s="18"/>
      <c r="G90" s="21"/>
      <c r="H90" s="28">
        <v>99291</v>
      </c>
      <c r="I90" s="28">
        <f t="shared" si="7"/>
        <v>159796.17411729</v>
      </c>
      <c r="J90" s="28">
        <f t="shared" si="13"/>
        <v>60</v>
      </c>
      <c r="K90" s="28">
        <f t="shared" si="8"/>
        <v>96.5623314</v>
      </c>
      <c r="L90" s="19" t="s">
        <v>346</v>
      </c>
      <c r="M90" s="18" t="s">
        <v>352</v>
      </c>
    </row>
    <row r="91" spans="1:13" ht="15.75" customHeight="1">
      <c r="A91" s="87" t="s">
        <v>354</v>
      </c>
      <c r="B91" s="88"/>
      <c r="C91" s="89"/>
      <c r="D91" s="10" t="s">
        <v>43</v>
      </c>
      <c r="E91" s="11" t="s">
        <v>44</v>
      </c>
      <c r="F91" s="81" t="s">
        <v>46</v>
      </c>
      <c r="G91" s="81"/>
      <c r="H91" s="81"/>
      <c r="I91" s="81"/>
      <c r="J91" s="81"/>
      <c r="K91" s="81"/>
      <c r="L91" s="81"/>
      <c r="M91" s="82"/>
    </row>
    <row r="92" spans="1:13" ht="15.75" customHeight="1">
      <c r="A92" s="90"/>
      <c r="B92" s="91"/>
      <c r="C92" s="92"/>
      <c r="D92" s="29">
        <f>SUM(I110-I95)</f>
        <v>1398.5444331099861</v>
      </c>
      <c r="E92" s="30" t="s">
        <v>414</v>
      </c>
      <c r="F92" s="93" t="s">
        <v>415</v>
      </c>
      <c r="G92" s="93"/>
      <c r="H92" s="93"/>
      <c r="I92" s="93"/>
      <c r="J92" s="93"/>
      <c r="K92" s="93"/>
      <c r="L92" s="93"/>
      <c r="M92" s="94"/>
    </row>
    <row r="93" spans="1:13" ht="27" customHeight="1">
      <c r="A93" s="74" t="s">
        <v>24</v>
      </c>
      <c r="B93" s="76" t="s">
        <v>36</v>
      </c>
      <c r="C93" s="78" t="s">
        <v>37</v>
      </c>
      <c r="D93" s="78"/>
      <c r="E93" s="78"/>
      <c r="F93" s="79" t="s">
        <v>202</v>
      </c>
      <c r="G93" s="80"/>
      <c r="H93" s="78" t="s">
        <v>34</v>
      </c>
      <c r="I93" s="80"/>
      <c r="J93" s="79" t="s">
        <v>35</v>
      </c>
      <c r="K93" s="78"/>
      <c r="L93" s="95" t="s">
        <v>41</v>
      </c>
      <c r="M93" s="85" t="s">
        <v>29</v>
      </c>
    </row>
    <row r="94" spans="1:13" ht="25.5" customHeight="1">
      <c r="A94" s="75"/>
      <c r="B94" s="77"/>
      <c r="C94" s="6" t="s">
        <v>25</v>
      </c>
      <c r="D94" s="4" t="s">
        <v>26</v>
      </c>
      <c r="E94" s="5" t="s">
        <v>27</v>
      </c>
      <c r="F94" s="9" t="s">
        <v>40</v>
      </c>
      <c r="G94" s="9" t="s">
        <v>42</v>
      </c>
      <c r="H94" s="6" t="s">
        <v>31</v>
      </c>
      <c r="I94" s="4" t="s">
        <v>33</v>
      </c>
      <c r="J94" s="4" t="s">
        <v>31</v>
      </c>
      <c r="K94" s="5" t="s">
        <v>28</v>
      </c>
      <c r="L94" s="96"/>
      <c r="M94" s="86"/>
    </row>
    <row r="95" spans="1:13" ht="25.5" customHeight="1">
      <c r="A95" s="16">
        <v>66</v>
      </c>
      <c r="B95" s="17">
        <v>40256</v>
      </c>
      <c r="C95" s="18" t="s">
        <v>353</v>
      </c>
      <c r="D95" s="18" t="s">
        <v>356</v>
      </c>
      <c r="E95" s="18" t="s">
        <v>357</v>
      </c>
      <c r="F95" s="18">
        <v>9000</v>
      </c>
      <c r="G95" s="21">
        <f>SUM(F95/712)</f>
        <v>12.640449438202246</v>
      </c>
      <c r="H95" s="28">
        <v>99349</v>
      </c>
      <c r="I95" s="28">
        <f aca="true" t="shared" si="14" ref="I95:I110">SUM(H95)*1.60937219</f>
        <v>159889.51770431</v>
      </c>
      <c r="J95" s="28">
        <f>SUM(H95-H90)</f>
        <v>58</v>
      </c>
      <c r="K95" s="28">
        <f aca="true" t="shared" si="15" ref="K95:K110">SUM(J95)*1.60937219</f>
        <v>93.34358702</v>
      </c>
      <c r="L95" s="19" t="s">
        <v>358</v>
      </c>
      <c r="M95" s="18" t="s">
        <v>359</v>
      </c>
    </row>
    <row r="96" spans="1:13" ht="25.5" customHeight="1">
      <c r="A96" s="16">
        <v>67</v>
      </c>
      <c r="B96" s="17">
        <v>40259</v>
      </c>
      <c r="C96" s="18" t="s">
        <v>360</v>
      </c>
      <c r="D96" s="18" t="s">
        <v>361</v>
      </c>
      <c r="E96" s="18" t="s">
        <v>362</v>
      </c>
      <c r="F96" s="18"/>
      <c r="G96" s="21"/>
      <c r="H96" s="28">
        <v>99425</v>
      </c>
      <c r="I96" s="28">
        <f t="shared" si="14"/>
        <v>160011.82999075</v>
      </c>
      <c r="J96" s="28">
        <f aca="true" t="shared" si="16" ref="J96:J101">SUM(H96-H95)</f>
        <v>76</v>
      </c>
      <c r="K96" s="28">
        <f t="shared" si="15"/>
        <v>122.31228644</v>
      </c>
      <c r="L96" s="28" t="s">
        <v>368</v>
      </c>
      <c r="M96" s="18" t="s">
        <v>363</v>
      </c>
    </row>
    <row r="97" spans="1:13" ht="25.5" customHeight="1">
      <c r="A97" s="16">
        <v>68</v>
      </c>
      <c r="B97" s="17">
        <v>40260</v>
      </c>
      <c r="C97" s="18" t="s">
        <v>367</v>
      </c>
      <c r="D97" s="18" t="s">
        <v>364</v>
      </c>
      <c r="E97" s="18" t="s">
        <v>365</v>
      </c>
      <c r="F97" s="18"/>
      <c r="G97" s="21"/>
      <c r="H97" s="28">
        <v>99465</v>
      </c>
      <c r="I97" s="28">
        <f t="shared" si="14"/>
        <v>160076.20487835</v>
      </c>
      <c r="J97" s="28">
        <f t="shared" si="16"/>
        <v>40</v>
      </c>
      <c r="K97" s="28">
        <f t="shared" si="15"/>
        <v>64.3748876</v>
      </c>
      <c r="L97" s="28"/>
      <c r="M97" s="18" t="s">
        <v>366</v>
      </c>
    </row>
    <row r="98" spans="1:13" ht="25.5" customHeight="1">
      <c r="A98" s="16">
        <v>69</v>
      </c>
      <c r="B98" s="17">
        <v>40261</v>
      </c>
      <c r="C98" s="18" t="s">
        <v>353</v>
      </c>
      <c r="D98" s="18" t="s">
        <v>356</v>
      </c>
      <c r="E98" s="18" t="s">
        <v>357</v>
      </c>
      <c r="F98" s="18">
        <v>9000</v>
      </c>
      <c r="G98" s="21">
        <f>SUM(F98/712)</f>
        <v>12.640449438202246</v>
      </c>
      <c r="H98" s="28">
        <v>99504</v>
      </c>
      <c r="I98" s="28">
        <f t="shared" si="14"/>
        <v>160138.97039375998</v>
      </c>
      <c r="J98" s="28">
        <f t="shared" si="16"/>
        <v>39</v>
      </c>
      <c r="K98" s="28">
        <f t="shared" si="15"/>
        <v>62.76551541</v>
      </c>
      <c r="L98" s="28" t="s">
        <v>369</v>
      </c>
      <c r="M98" s="18" t="s">
        <v>375</v>
      </c>
    </row>
    <row r="99" spans="1:13" ht="25.5" customHeight="1">
      <c r="A99" s="16">
        <v>70</v>
      </c>
      <c r="B99" s="17">
        <v>40262</v>
      </c>
      <c r="C99" s="18" t="s">
        <v>370</v>
      </c>
      <c r="D99" s="18" t="s">
        <v>371</v>
      </c>
      <c r="E99" s="18" t="s">
        <v>372</v>
      </c>
      <c r="F99" s="18"/>
      <c r="G99" s="21"/>
      <c r="H99" s="28">
        <v>99576</v>
      </c>
      <c r="I99" s="28">
        <f t="shared" si="14"/>
        <v>160254.84519144</v>
      </c>
      <c r="J99" s="28">
        <f t="shared" si="16"/>
        <v>72</v>
      </c>
      <c r="K99" s="28">
        <f t="shared" si="15"/>
        <v>115.87479768</v>
      </c>
      <c r="L99" s="28" t="s">
        <v>373</v>
      </c>
      <c r="M99" s="18" t="s">
        <v>374</v>
      </c>
    </row>
    <row r="100" spans="1:13" ht="25.5" customHeight="1">
      <c r="A100" s="16">
        <v>71</v>
      </c>
      <c r="B100" s="17">
        <v>40263</v>
      </c>
      <c r="C100" s="18" t="s">
        <v>376</v>
      </c>
      <c r="D100" s="18" t="s">
        <v>377</v>
      </c>
      <c r="E100" s="18" t="s">
        <v>378</v>
      </c>
      <c r="F100" s="18"/>
      <c r="G100" s="21"/>
      <c r="H100" s="28">
        <v>99658</v>
      </c>
      <c r="I100" s="28">
        <f t="shared" si="14"/>
        <v>160386.81371102</v>
      </c>
      <c r="J100" s="28">
        <f t="shared" si="16"/>
        <v>82</v>
      </c>
      <c r="K100" s="28">
        <f t="shared" si="15"/>
        <v>131.96851958</v>
      </c>
      <c r="L100" s="28" t="s">
        <v>373</v>
      </c>
      <c r="M100" s="18" t="s">
        <v>379</v>
      </c>
    </row>
    <row r="101" spans="1:13" ht="25.5" customHeight="1">
      <c r="A101" s="16">
        <v>72</v>
      </c>
      <c r="B101" s="17">
        <v>40264</v>
      </c>
      <c r="C101" s="18" t="s">
        <v>381</v>
      </c>
      <c r="D101" s="18" t="s">
        <v>110</v>
      </c>
      <c r="E101" s="18" t="s">
        <v>382</v>
      </c>
      <c r="F101" s="18">
        <v>6000</v>
      </c>
      <c r="G101" s="21">
        <f>SUM(F101/712)</f>
        <v>8.426966292134832</v>
      </c>
      <c r="H101" s="28">
        <v>99723</v>
      </c>
      <c r="I101" s="28">
        <f t="shared" si="14"/>
        <v>160491.42290337</v>
      </c>
      <c r="J101" s="28">
        <f t="shared" si="16"/>
        <v>65</v>
      </c>
      <c r="K101" s="28">
        <f t="shared" si="15"/>
        <v>104.60919235</v>
      </c>
      <c r="L101" s="28" t="s">
        <v>380</v>
      </c>
      <c r="M101" s="18" t="s">
        <v>383</v>
      </c>
    </row>
    <row r="102" spans="1:13" ht="25.5" customHeight="1">
      <c r="A102" s="37"/>
      <c r="B102" s="38"/>
      <c r="C102" s="18" t="s">
        <v>381</v>
      </c>
      <c r="D102" s="18" t="s">
        <v>384</v>
      </c>
      <c r="E102" s="18"/>
      <c r="F102" s="18"/>
      <c r="G102" s="21"/>
      <c r="H102" s="28">
        <v>99748</v>
      </c>
      <c r="I102" s="28">
        <f t="shared" si="14"/>
        <v>160531.65720811998</v>
      </c>
      <c r="J102" s="28">
        <f aca="true" t="shared" si="17" ref="J102:J110">SUM(H102-H101)</f>
        <v>25</v>
      </c>
      <c r="K102" s="28">
        <f t="shared" si="15"/>
        <v>40.23430475</v>
      </c>
      <c r="L102" s="28"/>
      <c r="M102" s="18"/>
    </row>
    <row r="103" spans="1:13" ht="25.5" customHeight="1">
      <c r="A103" s="37">
        <v>73</v>
      </c>
      <c r="B103" s="38">
        <v>40268</v>
      </c>
      <c r="C103" s="18" t="s">
        <v>385</v>
      </c>
      <c r="D103" s="18" t="s">
        <v>386</v>
      </c>
      <c r="E103" s="18" t="s">
        <v>387</v>
      </c>
      <c r="F103" s="18">
        <v>4000</v>
      </c>
      <c r="G103" s="21">
        <f>SUM(F103/712)</f>
        <v>5.617977528089888</v>
      </c>
      <c r="H103" s="28">
        <v>99843</v>
      </c>
      <c r="I103" s="28">
        <f t="shared" si="14"/>
        <v>160684.54756617</v>
      </c>
      <c r="J103" s="28">
        <f t="shared" si="17"/>
        <v>95</v>
      </c>
      <c r="K103" s="28">
        <f t="shared" si="15"/>
        <v>152.89035805</v>
      </c>
      <c r="L103" s="28" t="s">
        <v>388</v>
      </c>
      <c r="M103" s="18" t="s">
        <v>389</v>
      </c>
    </row>
    <row r="104" spans="1:13" ht="25.5" customHeight="1">
      <c r="A104" s="37">
        <v>74</v>
      </c>
      <c r="B104" s="38">
        <v>40269</v>
      </c>
      <c r="C104" s="18" t="s">
        <v>426</v>
      </c>
      <c r="D104" s="18" t="s">
        <v>110</v>
      </c>
      <c r="E104" s="18" t="s">
        <v>390</v>
      </c>
      <c r="F104" s="18">
        <v>5000</v>
      </c>
      <c r="G104" s="21">
        <f>SUM(F104/712)</f>
        <v>7.022471910112359</v>
      </c>
      <c r="H104" s="28">
        <v>99891</v>
      </c>
      <c r="I104" s="28">
        <f t="shared" si="14"/>
        <v>160761.79743129</v>
      </c>
      <c r="J104" s="28">
        <f t="shared" si="17"/>
        <v>48</v>
      </c>
      <c r="K104" s="28">
        <f t="shared" si="15"/>
        <v>77.24986512</v>
      </c>
      <c r="L104" s="28" t="s">
        <v>388</v>
      </c>
      <c r="M104" s="18" t="s">
        <v>391</v>
      </c>
    </row>
    <row r="105" spans="1:13" ht="25.5" customHeight="1">
      <c r="A105" s="37">
        <v>75</v>
      </c>
      <c r="B105" s="38">
        <v>40270</v>
      </c>
      <c r="C105" s="18" t="s">
        <v>392</v>
      </c>
      <c r="D105" s="18" t="s">
        <v>393</v>
      </c>
      <c r="E105" s="18" t="s">
        <v>399</v>
      </c>
      <c r="F105" s="18">
        <v>6000</v>
      </c>
      <c r="G105" s="21">
        <f>SUM(F105/712)</f>
        <v>8.426966292134832</v>
      </c>
      <c r="H105" s="28">
        <v>99938</v>
      </c>
      <c r="I105" s="28">
        <f t="shared" si="14"/>
        <v>160837.43792422</v>
      </c>
      <c r="J105" s="28">
        <f t="shared" si="17"/>
        <v>47</v>
      </c>
      <c r="K105" s="28">
        <f t="shared" si="15"/>
        <v>75.64049293</v>
      </c>
      <c r="L105" s="28" t="s">
        <v>388</v>
      </c>
      <c r="M105" s="18" t="s">
        <v>394</v>
      </c>
    </row>
    <row r="106" spans="1:13" ht="25.5" customHeight="1">
      <c r="A106" s="37"/>
      <c r="B106" s="38">
        <v>40271</v>
      </c>
      <c r="C106" s="18" t="s">
        <v>392</v>
      </c>
      <c r="D106" s="18" t="s">
        <v>395</v>
      </c>
      <c r="E106" s="18"/>
      <c r="F106" s="18"/>
      <c r="G106" s="21"/>
      <c r="H106" s="28">
        <v>99968</v>
      </c>
      <c r="I106" s="28">
        <f t="shared" si="14"/>
        <v>160885.71908992</v>
      </c>
      <c r="J106" s="28">
        <f t="shared" si="17"/>
        <v>30</v>
      </c>
      <c r="K106" s="28">
        <f t="shared" si="15"/>
        <v>48.2811657</v>
      </c>
      <c r="L106" s="28"/>
      <c r="M106" s="18"/>
    </row>
    <row r="107" spans="1:13" ht="25.5" customHeight="1">
      <c r="A107" s="37">
        <v>76</v>
      </c>
      <c r="B107" s="38">
        <v>40273</v>
      </c>
      <c r="C107" s="18" t="s">
        <v>396</v>
      </c>
      <c r="D107" s="18" t="s">
        <v>397</v>
      </c>
      <c r="E107" s="18" t="s">
        <v>403</v>
      </c>
      <c r="F107" s="18"/>
      <c r="G107" s="21"/>
      <c r="H107" s="28">
        <v>100030</v>
      </c>
      <c r="I107" s="28">
        <f t="shared" si="14"/>
        <v>160985.5001657</v>
      </c>
      <c r="J107" s="28">
        <f t="shared" si="17"/>
        <v>62</v>
      </c>
      <c r="K107" s="28">
        <f t="shared" si="15"/>
        <v>99.78107578</v>
      </c>
      <c r="L107" s="28" t="s">
        <v>409</v>
      </c>
      <c r="M107" s="18" t="s">
        <v>398</v>
      </c>
    </row>
    <row r="108" spans="1:13" ht="25.5" customHeight="1">
      <c r="A108" s="37">
        <v>77</v>
      </c>
      <c r="B108" s="38">
        <v>40274</v>
      </c>
      <c r="C108" s="18" t="s">
        <v>400</v>
      </c>
      <c r="D108" s="18" t="s">
        <v>121</v>
      </c>
      <c r="E108" s="18" t="s">
        <v>402</v>
      </c>
      <c r="F108" s="18"/>
      <c r="G108" s="21"/>
      <c r="H108" s="28">
        <v>100087</v>
      </c>
      <c r="I108" s="28">
        <f t="shared" si="14"/>
        <v>161077.23438053</v>
      </c>
      <c r="J108" s="28">
        <f t="shared" si="17"/>
        <v>57</v>
      </c>
      <c r="K108" s="28">
        <f t="shared" si="15"/>
        <v>91.73421483</v>
      </c>
      <c r="L108" s="28" t="s">
        <v>373</v>
      </c>
      <c r="M108" s="18" t="s">
        <v>401</v>
      </c>
    </row>
    <row r="109" spans="1:13" ht="25.5" customHeight="1">
      <c r="A109" s="37">
        <v>78</v>
      </c>
      <c r="B109" s="38">
        <v>40275</v>
      </c>
      <c r="C109" s="18" t="s">
        <v>404</v>
      </c>
      <c r="D109" s="18" t="s">
        <v>405</v>
      </c>
      <c r="E109" s="18" t="s">
        <v>406</v>
      </c>
      <c r="F109" s="18">
        <v>6000</v>
      </c>
      <c r="G109" s="21">
        <f>SUM(F109/712)</f>
        <v>8.426966292134832</v>
      </c>
      <c r="H109" s="28">
        <f>SUM(I125-I8)</f>
        <v>15433.879302099987</v>
      </c>
      <c r="I109" s="28">
        <f t="shared" si="14"/>
        <v>24838.85613261633</v>
      </c>
      <c r="J109" s="28">
        <f t="shared" si="17"/>
        <v>-84653.12069790001</v>
      </c>
      <c r="K109" s="28">
        <f t="shared" si="15"/>
        <v>-136238.37824791367</v>
      </c>
      <c r="L109" s="28" t="s">
        <v>408</v>
      </c>
      <c r="M109" s="18" t="s">
        <v>407</v>
      </c>
    </row>
    <row r="110" spans="1:13" ht="25.5" customHeight="1">
      <c r="A110" s="37">
        <v>79</v>
      </c>
      <c r="B110" s="38">
        <v>40276</v>
      </c>
      <c r="C110" s="18" t="s">
        <v>410</v>
      </c>
      <c r="D110" s="18" t="s">
        <v>411</v>
      </c>
      <c r="E110" s="18" t="s">
        <v>412</v>
      </c>
      <c r="F110" s="18"/>
      <c r="G110" s="21"/>
      <c r="H110" s="28">
        <v>100218</v>
      </c>
      <c r="I110" s="28">
        <f t="shared" si="14"/>
        <v>161288.06213742</v>
      </c>
      <c r="J110" s="28">
        <f t="shared" si="17"/>
        <v>84784.12069790001</v>
      </c>
      <c r="K110" s="28">
        <f t="shared" si="15"/>
        <v>136449.20600480368</v>
      </c>
      <c r="L110" s="28" t="s">
        <v>369</v>
      </c>
      <c r="M110" s="18" t="s">
        <v>413</v>
      </c>
    </row>
    <row r="111" spans="1:13" ht="15.75" customHeight="1">
      <c r="A111" s="87" t="s">
        <v>425</v>
      </c>
      <c r="B111" s="88"/>
      <c r="C111" s="89"/>
      <c r="D111" s="10" t="s">
        <v>43</v>
      </c>
      <c r="E111" s="11" t="s">
        <v>44</v>
      </c>
      <c r="F111" s="81" t="s">
        <v>46</v>
      </c>
      <c r="G111" s="81"/>
      <c r="H111" s="81"/>
      <c r="I111" s="81"/>
      <c r="J111" s="81"/>
      <c r="K111" s="81"/>
      <c r="L111" s="81"/>
      <c r="M111" s="82"/>
    </row>
    <row r="112" spans="1:13" ht="15.75" customHeight="1">
      <c r="A112" s="90"/>
      <c r="B112" s="91"/>
      <c r="C112" s="92"/>
      <c r="D112" s="29">
        <v>795</v>
      </c>
      <c r="E112" s="30" t="s">
        <v>464</v>
      </c>
      <c r="F112" s="93" t="s">
        <v>252</v>
      </c>
      <c r="G112" s="93"/>
      <c r="H112" s="93"/>
      <c r="I112" s="93"/>
      <c r="J112" s="93"/>
      <c r="K112" s="93"/>
      <c r="L112" s="93"/>
      <c r="M112" s="94"/>
    </row>
    <row r="113" spans="1:13" ht="27" customHeight="1">
      <c r="A113" s="74" t="s">
        <v>24</v>
      </c>
      <c r="B113" s="76" t="s">
        <v>36</v>
      </c>
      <c r="C113" s="78" t="s">
        <v>37</v>
      </c>
      <c r="D113" s="78"/>
      <c r="E113" s="78"/>
      <c r="F113" s="79" t="s">
        <v>202</v>
      </c>
      <c r="G113" s="80"/>
      <c r="H113" s="78" t="s">
        <v>34</v>
      </c>
      <c r="I113" s="80"/>
      <c r="J113" s="79" t="s">
        <v>35</v>
      </c>
      <c r="K113" s="78"/>
      <c r="L113" s="95" t="s">
        <v>41</v>
      </c>
      <c r="M113" s="85" t="s">
        <v>29</v>
      </c>
    </row>
    <row r="114" spans="1:13" ht="25.5" customHeight="1">
      <c r="A114" s="75"/>
      <c r="B114" s="77"/>
      <c r="C114" s="6" t="s">
        <v>25</v>
      </c>
      <c r="D114" s="4" t="s">
        <v>26</v>
      </c>
      <c r="E114" s="5" t="s">
        <v>27</v>
      </c>
      <c r="F114" s="9" t="s">
        <v>40</v>
      </c>
      <c r="G114" s="9" t="s">
        <v>42</v>
      </c>
      <c r="H114" s="6" t="s">
        <v>31</v>
      </c>
      <c r="I114" s="4" t="s">
        <v>33</v>
      </c>
      <c r="J114" s="4" t="s">
        <v>31</v>
      </c>
      <c r="K114" s="5" t="s">
        <v>28</v>
      </c>
      <c r="L114" s="96"/>
      <c r="M114" s="86"/>
    </row>
    <row r="115" spans="1:13" ht="25.5" customHeight="1">
      <c r="A115" s="16">
        <v>80</v>
      </c>
      <c r="B115" s="17">
        <v>40277</v>
      </c>
      <c r="C115" s="18" t="s">
        <v>416</v>
      </c>
      <c r="D115" s="18" t="s">
        <v>417</v>
      </c>
      <c r="E115" s="18" t="s">
        <v>421</v>
      </c>
      <c r="F115" s="18"/>
      <c r="G115" s="21"/>
      <c r="H115" s="28">
        <v>100258</v>
      </c>
      <c r="I115" s="28">
        <f aca="true" t="shared" si="18" ref="I115:I125">SUM(H115)*1.60937219</f>
        <v>161352.43702502</v>
      </c>
      <c r="J115" s="28">
        <f>SUM(H115-H110)</f>
        <v>40</v>
      </c>
      <c r="K115" s="28">
        <f aca="true" t="shared" si="19" ref="K115:K166">SUM(J115)*1.60937219</f>
        <v>64.3748876</v>
      </c>
      <c r="L115" s="19" t="s">
        <v>369</v>
      </c>
      <c r="M115" s="18" t="s">
        <v>424</v>
      </c>
    </row>
    <row r="116" spans="1:13" ht="25.5" customHeight="1">
      <c r="A116" s="16">
        <v>81</v>
      </c>
      <c r="B116" s="17">
        <v>40278</v>
      </c>
      <c r="C116" s="18" t="s">
        <v>418</v>
      </c>
      <c r="D116" s="18" t="s">
        <v>419</v>
      </c>
      <c r="E116" s="18" t="s">
        <v>420</v>
      </c>
      <c r="F116" s="18">
        <v>59</v>
      </c>
      <c r="G116" s="21">
        <f>SUM(F116/5)</f>
        <v>11.8</v>
      </c>
      <c r="H116" s="28">
        <v>100285</v>
      </c>
      <c r="I116" s="28">
        <f t="shared" si="18"/>
        <v>161395.89007415</v>
      </c>
      <c r="J116" s="28">
        <f aca="true" t="shared" si="20" ref="J116:J125">SUM(H116-H115)</f>
        <v>27</v>
      </c>
      <c r="K116" s="28">
        <f t="shared" si="19"/>
        <v>43.45304913</v>
      </c>
      <c r="L116" s="19" t="s">
        <v>422</v>
      </c>
      <c r="M116" s="18" t="s">
        <v>423</v>
      </c>
    </row>
    <row r="117" spans="1:13" ht="25.5" customHeight="1">
      <c r="A117" s="16">
        <v>82</v>
      </c>
      <c r="B117" s="17">
        <v>40280</v>
      </c>
      <c r="C117" s="18" t="s">
        <v>427</v>
      </c>
      <c r="D117" s="18" t="s">
        <v>428</v>
      </c>
      <c r="E117" s="18" t="s">
        <v>429</v>
      </c>
      <c r="F117" s="18"/>
      <c r="G117" s="21"/>
      <c r="H117" s="28">
        <v>100373</v>
      </c>
      <c r="I117" s="28">
        <f t="shared" si="18"/>
        <v>161537.51482687</v>
      </c>
      <c r="J117" s="28">
        <f t="shared" si="20"/>
        <v>88</v>
      </c>
      <c r="K117" s="28">
        <f t="shared" si="19"/>
        <v>141.62475272</v>
      </c>
      <c r="L117" s="19" t="s">
        <v>431</v>
      </c>
      <c r="M117" s="18" t="s">
        <v>430</v>
      </c>
    </row>
    <row r="118" spans="1:13" ht="25.5" customHeight="1">
      <c r="A118" s="16">
        <v>83</v>
      </c>
      <c r="B118" s="17">
        <v>40281</v>
      </c>
      <c r="C118" s="18" t="s">
        <v>432</v>
      </c>
      <c r="D118" s="18" t="s">
        <v>433</v>
      </c>
      <c r="E118" s="18" t="s">
        <v>437</v>
      </c>
      <c r="F118" s="18"/>
      <c r="G118" s="21"/>
      <c r="H118" s="28">
        <v>100409</v>
      </c>
      <c r="I118" s="28">
        <f t="shared" si="18"/>
        <v>161595.45222571</v>
      </c>
      <c r="J118" s="28">
        <f t="shared" si="20"/>
        <v>36</v>
      </c>
      <c r="K118" s="28">
        <f t="shared" si="19"/>
        <v>57.93739884</v>
      </c>
      <c r="L118" s="19" t="s">
        <v>431</v>
      </c>
      <c r="M118" s="18" t="s">
        <v>434</v>
      </c>
    </row>
    <row r="119" spans="1:13" ht="25.5" customHeight="1">
      <c r="A119" s="16">
        <v>84</v>
      </c>
      <c r="B119" s="17">
        <v>40282</v>
      </c>
      <c r="C119" s="18" t="s">
        <v>435</v>
      </c>
      <c r="D119" s="18" t="s">
        <v>436</v>
      </c>
      <c r="E119" s="18" t="s">
        <v>438</v>
      </c>
      <c r="F119" s="18">
        <v>40</v>
      </c>
      <c r="G119" s="21">
        <f>SUM(F119/5)</f>
        <v>8</v>
      </c>
      <c r="H119" s="28">
        <v>100432</v>
      </c>
      <c r="I119" s="28">
        <f t="shared" si="18"/>
        <v>161632.46778608</v>
      </c>
      <c r="J119" s="28">
        <f t="shared" si="20"/>
        <v>23</v>
      </c>
      <c r="K119" s="28">
        <f t="shared" si="19"/>
        <v>37.01556037</v>
      </c>
      <c r="L119" s="19" t="s">
        <v>431</v>
      </c>
      <c r="M119" s="18" t="s">
        <v>439</v>
      </c>
    </row>
    <row r="120" spans="1:13" ht="25.5" customHeight="1">
      <c r="A120" s="16">
        <v>85</v>
      </c>
      <c r="B120" s="17">
        <v>40285</v>
      </c>
      <c r="C120" s="18" t="s">
        <v>440</v>
      </c>
      <c r="D120" s="18" t="s">
        <v>441</v>
      </c>
      <c r="E120" s="18" t="s">
        <v>442</v>
      </c>
      <c r="F120" s="18"/>
      <c r="G120" s="21"/>
      <c r="H120" s="28">
        <v>100487</v>
      </c>
      <c r="I120" s="28">
        <f t="shared" si="18"/>
        <v>161720.98325653</v>
      </c>
      <c r="J120" s="28">
        <f t="shared" si="20"/>
        <v>55</v>
      </c>
      <c r="K120" s="28">
        <f t="shared" si="19"/>
        <v>88.51547045</v>
      </c>
      <c r="L120" s="19" t="s">
        <v>443</v>
      </c>
      <c r="M120" s="18" t="s">
        <v>462</v>
      </c>
    </row>
    <row r="121" spans="1:13" ht="25.5" customHeight="1">
      <c r="A121" s="16">
        <v>86</v>
      </c>
      <c r="B121" s="17">
        <v>40286</v>
      </c>
      <c r="C121" s="18" t="s">
        <v>444</v>
      </c>
      <c r="D121" s="18" t="s">
        <v>445</v>
      </c>
      <c r="E121" s="18" t="s">
        <v>446</v>
      </c>
      <c r="F121" s="18"/>
      <c r="G121" s="21"/>
      <c r="H121" s="28">
        <v>100537</v>
      </c>
      <c r="I121" s="28">
        <f t="shared" si="18"/>
        <v>161801.45186603</v>
      </c>
      <c r="J121" s="28">
        <f t="shared" si="20"/>
        <v>50</v>
      </c>
      <c r="K121" s="28">
        <f t="shared" si="19"/>
        <v>80.4686095</v>
      </c>
      <c r="L121" s="19" t="s">
        <v>447</v>
      </c>
      <c r="M121" s="18" t="s">
        <v>448</v>
      </c>
    </row>
    <row r="122" spans="1:13" ht="25.5" customHeight="1">
      <c r="A122" s="16"/>
      <c r="B122" s="17" t="s">
        <v>449</v>
      </c>
      <c r="C122" s="18" t="s">
        <v>444</v>
      </c>
      <c r="D122" s="18" t="s">
        <v>384</v>
      </c>
      <c r="E122" s="18"/>
      <c r="F122" s="18"/>
      <c r="G122" s="21"/>
      <c r="H122" s="28">
        <v>100571</v>
      </c>
      <c r="I122" s="28">
        <f t="shared" si="18"/>
        <v>161856.17052049</v>
      </c>
      <c r="J122" s="28">
        <f t="shared" si="20"/>
        <v>34</v>
      </c>
      <c r="K122" s="28">
        <f t="shared" si="19"/>
        <v>54.718654459999996</v>
      </c>
      <c r="L122" s="19" t="s">
        <v>447</v>
      </c>
      <c r="M122" s="18"/>
    </row>
    <row r="123" spans="1:13" ht="25.5" customHeight="1">
      <c r="A123" s="16">
        <v>87</v>
      </c>
      <c r="B123" s="17">
        <v>40289</v>
      </c>
      <c r="C123" s="18" t="s">
        <v>450</v>
      </c>
      <c r="D123" s="18" t="s">
        <v>451</v>
      </c>
      <c r="E123" s="18" t="s">
        <v>452</v>
      </c>
      <c r="F123" s="18"/>
      <c r="G123" s="21"/>
      <c r="H123" s="28">
        <v>100649</v>
      </c>
      <c r="I123" s="28">
        <f t="shared" si="18"/>
        <v>161981.70155131</v>
      </c>
      <c r="J123" s="28">
        <f t="shared" si="20"/>
        <v>78</v>
      </c>
      <c r="K123" s="28">
        <f t="shared" si="19"/>
        <v>125.53103082</v>
      </c>
      <c r="L123" s="19" t="s">
        <v>453</v>
      </c>
      <c r="M123" s="18" t="s">
        <v>454</v>
      </c>
    </row>
    <row r="124" spans="1:13" ht="25.5" customHeight="1">
      <c r="A124" s="16">
        <v>88</v>
      </c>
      <c r="B124" s="17">
        <v>40290</v>
      </c>
      <c r="C124" s="18" t="s">
        <v>455</v>
      </c>
      <c r="D124" s="18" t="s">
        <v>457</v>
      </c>
      <c r="E124" s="18" t="s">
        <v>456</v>
      </c>
      <c r="F124" s="18"/>
      <c r="G124" s="21">
        <f>SUM(F124/5)</f>
        <v>0</v>
      </c>
      <c r="H124" s="28">
        <v>100717</v>
      </c>
      <c r="I124" s="28">
        <f t="shared" si="18"/>
        <v>162091.13886022998</v>
      </c>
      <c r="J124" s="28">
        <f t="shared" si="20"/>
        <v>68</v>
      </c>
      <c r="K124" s="28">
        <f t="shared" si="19"/>
        <v>109.43730891999999</v>
      </c>
      <c r="L124" s="19" t="s">
        <v>458</v>
      </c>
      <c r="M124" s="18" t="s">
        <v>454</v>
      </c>
    </row>
    <row r="125" spans="1:13" ht="25.5" customHeight="1">
      <c r="A125" s="16">
        <v>89</v>
      </c>
      <c r="B125" s="17">
        <v>40291</v>
      </c>
      <c r="C125" s="18" t="s">
        <v>459</v>
      </c>
      <c r="D125" s="18" t="s">
        <v>465</v>
      </c>
      <c r="E125" s="18" t="s">
        <v>460</v>
      </c>
      <c r="F125" s="18">
        <v>50</v>
      </c>
      <c r="G125" s="21">
        <f>SUM(F125/5)</f>
        <v>10</v>
      </c>
      <c r="H125" s="28">
        <v>100752</v>
      </c>
      <c r="I125" s="28">
        <f t="shared" si="18"/>
        <v>162147.46688688</v>
      </c>
      <c r="J125" s="28">
        <f t="shared" si="20"/>
        <v>35</v>
      </c>
      <c r="K125" s="28">
        <f t="shared" si="19"/>
        <v>56.32802665</v>
      </c>
      <c r="L125" s="19" t="s">
        <v>461</v>
      </c>
      <c r="M125" s="18" t="s">
        <v>466</v>
      </c>
    </row>
    <row r="126" spans="1:13" ht="25.5" customHeight="1">
      <c r="A126" s="37"/>
      <c r="B126" s="38">
        <v>40297</v>
      </c>
      <c r="C126" s="39"/>
      <c r="D126" s="39" t="s">
        <v>463</v>
      </c>
      <c r="E126" s="39"/>
      <c r="F126" s="39"/>
      <c r="G126" s="40"/>
      <c r="H126" s="21"/>
      <c r="I126" s="21"/>
      <c r="J126" s="21"/>
      <c r="K126" s="21"/>
      <c r="L126" s="40"/>
      <c r="M126" s="39"/>
    </row>
    <row r="127" spans="1:13" ht="15.75" customHeight="1">
      <c r="A127" s="87" t="s">
        <v>467</v>
      </c>
      <c r="B127" s="88"/>
      <c r="C127" s="89"/>
      <c r="D127" s="10" t="s">
        <v>43</v>
      </c>
      <c r="E127" s="11" t="s">
        <v>44</v>
      </c>
      <c r="F127" s="81" t="s">
        <v>46</v>
      </c>
      <c r="G127" s="81"/>
      <c r="H127" s="81"/>
      <c r="I127" s="81"/>
      <c r="J127" s="81"/>
      <c r="K127" s="81"/>
      <c r="L127" s="81"/>
      <c r="M127" s="82"/>
    </row>
    <row r="128" spans="1:13" ht="15.75" customHeight="1">
      <c r="A128" s="90"/>
      <c r="B128" s="91"/>
      <c r="C128" s="92"/>
      <c r="D128" s="29">
        <f>SUM(K131:K142)</f>
        <v>1828.2468078400002</v>
      </c>
      <c r="E128" s="30" t="s">
        <v>468</v>
      </c>
      <c r="F128" s="93" t="s">
        <v>415</v>
      </c>
      <c r="G128" s="93"/>
      <c r="H128" s="93"/>
      <c r="I128" s="93"/>
      <c r="J128" s="93"/>
      <c r="K128" s="93"/>
      <c r="L128" s="93"/>
      <c r="M128" s="94"/>
    </row>
    <row r="129" spans="1:13" ht="27" customHeight="1">
      <c r="A129" s="74" t="s">
        <v>24</v>
      </c>
      <c r="B129" s="76" t="s">
        <v>36</v>
      </c>
      <c r="C129" s="78" t="s">
        <v>37</v>
      </c>
      <c r="D129" s="78"/>
      <c r="E129" s="78"/>
      <c r="F129" s="79" t="s">
        <v>202</v>
      </c>
      <c r="G129" s="80"/>
      <c r="H129" s="78" t="s">
        <v>34</v>
      </c>
      <c r="I129" s="80"/>
      <c r="J129" s="79" t="s">
        <v>35</v>
      </c>
      <c r="K129" s="78"/>
      <c r="L129" s="95" t="s">
        <v>41</v>
      </c>
      <c r="M129" s="85" t="s">
        <v>29</v>
      </c>
    </row>
    <row r="130" spans="1:13" ht="25.5" customHeight="1">
      <c r="A130" s="75"/>
      <c r="B130" s="77"/>
      <c r="C130" s="6" t="s">
        <v>25</v>
      </c>
      <c r="D130" s="4" t="s">
        <v>26</v>
      </c>
      <c r="E130" s="5" t="s">
        <v>27</v>
      </c>
      <c r="F130" s="9" t="s">
        <v>40</v>
      </c>
      <c r="G130" s="9" t="s">
        <v>42</v>
      </c>
      <c r="H130" s="6" t="s">
        <v>31</v>
      </c>
      <c r="I130" s="4" t="s">
        <v>33</v>
      </c>
      <c r="J130" s="4" t="s">
        <v>31</v>
      </c>
      <c r="K130" s="5" t="s">
        <v>28</v>
      </c>
      <c r="L130" s="96"/>
      <c r="M130" s="86"/>
    </row>
    <row r="131" spans="1:13" ht="25.5" customHeight="1">
      <c r="A131" s="16">
        <v>90</v>
      </c>
      <c r="B131" s="17">
        <v>40297</v>
      </c>
      <c r="C131" s="18" t="s">
        <v>469</v>
      </c>
      <c r="D131" s="18" t="s">
        <v>471</v>
      </c>
      <c r="E131" s="18" t="s">
        <v>470</v>
      </c>
      <c r="F131" s="18"/>
      <c r="G131" s="21"/>
      <c r="H131" s="28">
        <v>100851</v>
      </c>
      <c r="I131" s="28">
        <f aca="true" t="shared" si="21" ref="I131:I142">SUM(H131)*1.60937219</f>
        <v>162306.79473369</v>
      </c>
      <c r="J131" s="28">
        <f>SUM(H131-H125)</f>
        <v>99</v>
      </c>
      <c r="K131" s="28">
        <f>SUM(J131)*1.60937219</f>
        <v>159.32784681</v>
      </c>
      <c r="L131" s="19"/>
      <c r="M131" s="18" t="s">
        <v>472</v>
      </c>
    </row>
    <row r="132" spans="1:13" ht="25.5" customHeight="1">
      <c r="A132" s="16">
        <v>91</v>
      </c>
      <c r="B132" s="17">
        <v>40299</v>
      </c>
      <c r="C132" s="18" t="s">
        <v>473</v>
      </c>
      <c r="D132" s="18" t="s">
        <v>475</v>
      </c>
      <c r="E132" s="18" t="s">
        <v>474</v>
      </c>
      <c r="F132" s="18"/>
      <c r="G132" s="21"/>
      <c r="H132" s="28">
        <v>100971</v>
      </c>
      <c r="I132" s="28">
        <f t="shared" si="21"/>
        <v>162499.91939649</v>
      </c>
      <c r="J132" s="28">
        <f aca="true" t="shared" si="22" ref="J132:J142">SUM(H132-H131)</f>
        <v>120</v>
      </c>
      <c r="K132" s="28">
        <f t="shared" si="19"/>
        <v>193.1246628</v>
      </c>
      <c r="L132" s="19"/>
      <c r="M132" s="18" t="s">
        <v>476</v>
      </c>
    </row>
    <row r="133" spans="1:13" ht="25.5" customHeight="1">
      <c r="A133" s="16">
        <v>92</v>
      </c>
      <c r="B133" s="17">
        <v>40300</v>
      </c>
      <c r="C133" s="18" t="s">
        <v>477</v>
      </c>
      <c r="D133" s="18" t="s">
        <v>478</v>
      </c>
      <c r="E133" s="18" t="s">
        <v>479</v>
      </c>
      <c r="F133" s="18"/>
      <c r="G133" s="21"/>
      <c r="H133" s="28">
        <v>101045</v>
      </c>
      <c r="I133" s="28">
        <f t="shared" si="21"/>
        <v>162619.01293855</v>
      </c>
      <c r="J133" s="28">
        <f t="shared" si="22"/>
        <v>74</v>
      </c>
      <c r="K133" s="28">
        <f t="shared" si="19"/>
        <v>119.09354206</v>
      </c>
      <c r="L133" s="19"/>
      <c r="M133" s="18" t="s">
        <v>480</v>
      </c>
    </row>
    <row r="134" spans="1:13" ht="25.5" customHeight="1">
      <c r="A134" s="16">
        <v>93</v>
      </c>
      <c r="B134" s="17">
        <v>40301</v>
      </c>
      <c r="C134" s="18" t="s">
        <v>485</v>
      </c>
      <c r="D134" s="18" t="s">
        <v>481</v>
      </c>
      <c r="E134" s="18" t="s">
        <v>482</v>
      </c>
      <c r="F134" s="18"/>
      <c r="G134" s="21"/>
      <c r="H134" s="28">
        <v>101166</v>
      </c>
      <c r="I134" s="28">
        <f t="shared" si="21"/>
        <v>162813.74697354</v>
      </c>
      <c r="J134" s="28">
        <f t="shared" si="22"/>
        <v>121</v>
      </c>
      <c r="K134" s="28">
        <f t="shared" si="19"/>
        <v>194.73403499</v>
      </c>
      <c r="L134" s="19"/>
      <c r="M134" s="18" t="s">
        <v>483</v>
      </c>
    </row>
    <row r="135" spans="1:13" ht="25.5" customHeight="1">
      <c r="A135" s="16">
        <v>94</v>
      </c>
      <c r="B135" s="17">
        <v>40302</v>
      </c>
      <c r="C135" s="18" t="s">
        <v>484</v>
      </c>
      <c r="D135" s="18" t="s">
        <v>486</v>
      </c>
      <c r="E135" s="18" t="s">
        <v>489</v>
      </c>
      <c r="F135" s="18"/>
      <c r="G135" s="21"/>
      <c r="H135" s="28">
        <v>101265</v>
      </c>
      <c r="I135" s="28">
        <f t="shared" si="21"/>
        <v>162973.07482035</v>
      </c>
      <c r="J135" s="28">
        <f t="shared" si="22"/>
        <v>99</v>
      </c>
      <c r="K135" s="28">
        <f t="shared" si="19"/>
        <v>159.32784681</v>
      </c>
      <c r="L135" s="19" t="s">
        <v>488</v>
      </c>
      <c r="M135" s="18" t="s">
        <v>487</v>
      </c>
    </row>
    <row r="136" spans="1:13" ht="25.5" customHeight="1">
      <c r="A136" s="16">
        <v>95</v>
      </c>
      <c r="B136" s="17">
        <v>40303</v>
      </c>
      <c r="C136" s="18" t="s">
        <v>491</v>
      </c>
      <c r="D136" s="18" t="s">
        <v>490</v>
      </c>
      <c r="E136" s="18" t="s">
        <v>493</v>
      </c>
      <c r="F136" s="18"/>
      <c r="G136" s="21"/>
      <c r="H136" s="28">
        <v>101357</v>
      </c>
      <c r="I136" s="28">
        <f t="shared" si="21"/>
        <v>163121.13706183</v>
      </c>
      <c r="J136" s="28">
        <f t="shared" si="22"/>
        <v>92</v>
      </c>
      <c r="K136" s="28">
        <f t="shared" si="19"/>
        <v>148.06224148</v>
      </c>
      <c r="L136" s="19"/>
      <c r="M136" s="18" t="s">
        <v>492</v>
      </c>
    </row>
    <row r="137" spans="1:13" ht="25.5" customHeight="1">
      <c r="A137" s="16">
        <v>96</v>
      </c>
      <c r="B137" s="17">
        <v>40304</v>
      </c>
      <c r="C137" s="18" t="s">
        <v>494</v>
      </c>
      <c r="D137" s="18" t="s">
        <v>486</v>
      </c>
      <c r="E137" s="18" t="s">
        <v>495</v>
      </c>
      <c r="F137" s="18"/>
      <c r="G137" s="21"/>
      <c r="H137" s="28">
        <v>101457</v>
      </c>
      <c r="I137" s="28">
        <f t="shared" si="21"/>
        <v>163282.07428082998</v>
      </c>
      <c r="J137" s="28">
        <f t="shared" si="22"/>
        <v>100</v>
      </c>
      <c r="K137" s="28">
        <f t="shared" si="19"/>
        <v>160.937219</v>
      </c>
      <c r="L137" s="19"/>
      <c r="M137" s="18" t="s">
        <v>498</v>
      </c>
    </row>
    <row r="138" spans="1:13" ht="25.5" customHeight="1">
      <c r="A138" s="16">
        <v>97</v>
      </c>
      <c r="B138" s="17">
        <v>40305</v>
      </c>
      <c r="C138" s="18" t="s">
        <v>496</v>
      </c>
      <c r="D138" s="18" t="s">
        <v>486</v>
      </c>
      <c r="E138" s="18" t="s">
        <v>497</v>
      </c>
      <c r="F138" s="18"/>
      <c r="G138" s="21"/>
      <c r="H138" s="28">
        <v>101474</v>
      </c>
      <c r="I138" s="28">
        <f t="shared" si="21"/>
        <v>163309.43360806</v>
      </c>
      <c r="J138" s="28">
        <f t="shared" si="22"/>
        <v>17</v>
      </c>
      <c r="K138" s="28">
        <f t="shared" si="19"/>
        <v>27.359327229999998</v>
      </c>
      <c r="L138" s="19"/>
      <c r="M138" s="18" t="s">
        <v>499</v>
      </c>
    </row>
    <row r="139" spans="1:13" ht="25.5" customHeight="1">
      <c r="A139" s="16">
        <v>98</v>
      </c>
      <c r="B139" s="17">
        <v>40308</v>
      </c>
      <c r="C139" s="18" t="s">
        <v>500</v>
      </c>
      <c r="D139" s="18" t="s">
        <v>486</v>
      </c>
      <c r="E139" s="18" t="s">
        <v>501</v>
      </c>
      <c r="F139" s="18"/>
      <c r="G139" s="21"/>
      <c r="H139" s="28">
        <v>101637</v>
      </c>
      <c r="I139" s="28">
        <f t="shared" si="21"/>
        <v>163571.76127503</v>
      </c>
      <c r="J139" s="28">
        <f t="shared" si="22"/>
        <v>163</v>
      </c>
      <c r="K139" s="28">
        <f t="shared" si="19"/>
        <v>262.32766697</v>
      </c>
      <c r="L139" s="19"/>
      <c r="M139" s="18" t="s">
        <v>506</v>
      </c>
    </row>
    <row r="140" spans="1:13" ht="25.5" customHeight="1">
      <c r="A140" s="16">
        <v>99</v>
      </c>
      <c r="B140" s="17">
        <v>40309</v>
      </c>
      <c r="C140" s="18" t="s">
        <v>502</v>
      </c>
      <c r="D140" s="18" t="s">
        <v>503</v>
      </c>
      <c r="E140" s="18" t="s">
        <v>504</v>
      </c>
      <c r="F140" s="18"/>
      <c r="G140" s="21"/>
      <c r="H140" s="28">
        <v>101725</v>
      </c>
      <c r="I140" s="28">
        <f t="shared" si="21"/>
        <v>163713.38602775</v>
      </c>
      <c r="J140" s="28">
        <f t="shared" si="22"/>
        <v>88</v>
      </c>
      <c r="K140" s="28">
        <f t="shared" si="19"/>
        <v>141.62475272</v>
      </c>
      <c r="L140" s="19"/>
      <c r="M140" s="18" t="s">
        <v>505</v>
      </c>
    </row>
    <row r="141" spans="1:13" ht="25.5" customHeight="1">
      <c r="A141" s="16"/>
      <c r="B141" s="17"/>
      <c r="C141" s="18" t="s">
        <v>239</v>
      </c>
      <c r="D141" s="18" t="s">
        <v>510</v>
      </c>
      <c r="E141" s="18"/>
      <c r="F141" s="18"/>
      <c r="G141" s="21"/>
      <c r="H141" s="28">
        <v>101787</v>
      </c>
      <c r="I141" s="28">
        <f t="shared" si="21"/>
        <v>163813.16710353</v>
      </c>
      <c r="J141" s="28">
        <f t="shared" si="22"/>
        <v>62</v>
      </c>
      <c r="K141" s="28">
        <f t="shared" si="19"/>
        <v>99.78107578</v>
      </c>
      <c r="L141" s="19"/>
      <c r="M141" s="18"/>
    </row>
    <row r="142" spans="1:13" ht="25.5" customHeight="1">
      <c r="A142" s="16">
        <v>100</v>
      </c>
      <c r="B142" s="17">
        <v>40312</v>
      </c>
      <c r="C142" s="18" t="s">
        <v>507</v>
      </c>
      <c r="D142" s="18" t="s">
        <v>490</v>
      </c>
      <c r="E142" s="18" t="s">
        <v>508</v>
      </c>
      <c r="F142" s="18"/>
      <c r="G142" s="21"/>
      <c r="H142" s="28">
        <v>101888</v>
      </c>
      <c r="I142" s="28">
        <f t="shared" si="21"/>
        <v>163975.71369472</v>
      </c>
      <c r="J142" s="28">
        <f t="shared" si="22"/>
        <v>101</v>
      </c>
      <c r="K142" s="28">
        <f t="shared" si="19"/>
        <v>162.54659119</v>
      </c>
      <c r="L142" s="19"/>
      <c r="M142" s="18" t="s">
        <v>509</v>
      </c>
    </row>
    <row r="143" spans="1:13" ht="15.75" customHeight="1">
      <c r="A143" s="87" t="s">
        <v>511</v>
      </c>
      <c r="B143" s="88"/>
      <c r="C143" s="89"/>
      <c r="D143" s="10" t="s">
        <v>43</v>
      </c>
      <c r="E143" s="11" t="s">
        <v>44</v>
      </c>
      <c r="F143" s="81" t="s">
        <v>46</v>
      </c>
      <c r="G143" s="81"/>
      <c r="H143" s="81"/>
      <c r="I143" s="81"/>
      <c r="J143" s="81"/>
      <c r="K143" s="81"/>
      <c r="L143" s="81"/>
      <c r="M143" s="82"/>
    </row>
    <row r="144" spans="1:13" ht="15.75" customHeight="1">
      <c r="A144" s="90"/>
      <c r="B144" s="91"/>
      <c r="C144" s="92"/>
      <c r="D144" s="29">
        <v>4178</v>
      </c>
      <c r="E144" s="30" t="s">
        <v>615</v>
      </c>
      <c r="F144" s="93" t="s">
        <v>252</v>
      </c>
      <c r="G144" s="93"/>
      <c r="H144" s="93"/>
      <c r="I144" s="93"/>
      <c r="J144" s="93"/>
      <c r="K144" s="93"/>
      <c r="L144" s="93"/>
      <c r="M144" s="94"/>
    </row>
    <row r="145" spans="1:13" ht="27" customHeight="1">
      <c r="A145" s="74" t="s">
        <v>24</v>
      </c>
      <c r="B145" s="76" t="s">
        <v>36</v>
      </c>
      <c r="C145" s="78" t="s">
        <v>37</v>
      </c>
      <c r="D145" s="78"/>
      <c r="E145" s="78"/>
      <c r="F145" s="79" t="s">
        <v>202</v>
      </c>
      <c r="G145" s="80"/>
      <c r="H145" s="78" t="s">
        <v>34</v>
      </c>
      <c r="I145" s="80"/>
      <c r="J145" s="79" t="s">
        <v>35</v>
      </c>
      <c r="K145" s="78"/>
      <c r="L145" s="95" t="s">
        <v>41</v>
      </c>
      <c r="M145" s="85" t="s">
        <v>29</v>
      </c>
    </row>
    <row r="146" spans="1:13" ht="25.5" customHeight="1">
      <c r="A146" s="75"/>
      <c r="B146" s="77"/>
      <c r="C146" s="6" t="s">
        <v>25</v>
      </c>
      <c r="D146" s="4" t="s">
        <v>26</v>
      </c>
      <c r="E146" s="5" t="s">
        <v>27</v>
      </c>
      <c r="F146" s="9" t="s">
        <v>40</v>
      </c>
      <c r="G146" s="9" t="s">
        <v>42</v>
      </c>
      <c r="H146" s="6" t="s">
        <v>31</v>
      </c>
      <c r="I146" s="4" t="s">
        <v>33</v>
      </c>
      <c r="J146" s="4" t="s">
        <v>31</v>
      </c>
      <c r="K146" s="5" t="s">
        <v>28</v>
      </c>
      <c r="L146" s="96"/>
      <c r="M146" s="86"/>
    </row>
    <row r="147" spans="1:15" ht="25.5" customHeight="1">
      <c r="A147" s="16">
        <v>101</v>
      </c>
      <c r="B147" s="17">
        <v>40313</v>
      </c>
      <c r="C147" s="18" t="s">
        <v>512</v>
      </c>
      <c r="D147" s="18" t="s">
        <v>257</v>
      </c>
      <c r="E147" s="18" t="s">
        <v>513</v>
      </c>
      <c r="F147" s="18">
        <v>30</v>
      </c>
      <c r="G147" s="21">
        <f aca="true" t="shared" si="23" ref="G147:G178">SUM(F147/5)</f>
        <v>6</v>
      </c>
      <c r="H147" s="28">
        <v>101962</v>
      </c>
      <c r="I147" s="28">
        <f aca="true" t="shared" si="24" ref="I147:I166">SUM(H147)*1.60937219</f>
        <v>164094.80723678</v>
      </c>
      <c r="J147" s="28">
        <f>SUM(H147-H142)</f>
        <v>74</v>
      </c>
      <c r="K147" s="28">
        <f>SUM(J147)*1.60937219</f>
        <v>119.09354206</v>
      </c>
      <c r="L147" s="19" t="s">
        <v>514</v>
      </c>
      <c r="M147" s="18" t="s">
        <v>518</v>
      </c>
      <c r="O147" s="55"/>
    </row>
    <row r="148" spans="1:15" ht="25.5" customHeight="1">
      <c r="A148" s="16">
        <v>102</v>
      </c>
      <c r="B148" s="17">
        <v>40314</v>
      </c>
      <c r="C148" s="18" t="s">
        <v>515</v>
      </c>
      <c r="D148" s="18" t="s">
        <v>516</v>
      </c>
      <c r="E148" s="18" t="s">
        <v>517</v>
      </c>
      <c r="F148" s="18">
        <v>70</v>
      </c>
      <c r="G148" s="21">
        <f t="shared" si="23"/>
        <v>14</v>
      </c>
      <c r="H148" s="28">
        <v>102048</v>
      </c>
      <c r="I148" s="28">
        <f t="shared" si="24"/>
        <v>164233.21324512</v>
      </c>
      <c r="J148" s="28">
        <f aca="true" t="shared" si="25" ref="J148:J156">SUM(H148-H147)</f>
        <v>86</v>
      </c>
      <c r="K148" s="28">
        <f t="shared" si="19"/>
        <v>138.40600834</v>
      </c>
      <c r="L148" s="19" t="s">
        <v>519</v>
      </c>
      <c r="M148" s="18" t="s">
        <v>520</v>
      </c>
      <c r="O148" s="55"/>
    </row>
    <row r="149" spans="1:13" ht="25.5" customHeight="1">
      <c r="A149" s="16">
        <v>103</v>
      </c>
      <c r="B149" s="17">
        <v>40315</v>
      </c>
      <c r="C149" s="18" t="s">
        <v>515</v>
      </c>
      <c r="D149" s="18" t="s">
        <v>522</v>
      </c>
      <c r="E149" s="18" t="s">
        <v>523</v>
      </c>
      <c r="F149" s="18">
        <v>56</v>
      </c>
      <c r="G149" s="21">
        <f t="shared" si="23"/>
        <v>11.2</v>
      </c>
      <c r="H149" s="28">
        <v>102067</v>
      </c>
      <c r="I149" s="28">
        <f t="shared" si="24"/>
        <v>164263.79131673</v>
      </c>
      <c r="J149" s="28">
        <f t="shared" si="25"/>
        <v>19</v>
      </c>
      <c r="K149" s="28">
        <f t="shared" si="19"/>
        <v>30.57807161</v>
      </c>
      <c r="L149" s="19" t="s">
        <v>521</v>
      </c>
      <c r="M149" s="18" t="s">
        <v>524</v>
      </c>
    </row>
    <row r="150" spans="1:13" ht="25.5" customHeight="1">
      <c r="A150" s="16">
        <v>104</v>
      </c>
      <c r="B150" s="17">
        <v>40320</v>
      </c>
      <c r="C150" s="18" t="s">
        <v>525</v>
      </c>
      <c r="D150" s="18" t="s">
        <v>526</v>
      </c>
      <c r="E150" s="18" t="s">
        <v>527</v>
      </c>
      <c r="F150" s="18">
        <v>30</v>
      </c>
      <c r="G150" s="21">
        <f t="shared" si="23"/>
        <v>6</v>
      </c>
      <c r="H150" s="28">
        <v>102176</v>
      </c>
      <c r="I150" s="28">
        <f t="shared" si="24"/>
        <v>164439.21288544</v>
      </c>
      <c r="J150" s="28">
        <f t="shared" si="25"/>
        <v>109</v>
      </c>
      <c r="K150" s="28">
        <f t="shared" si="19"/>
        <v>175.42156871</v>
      </c>
      <c r="L150" s="19" t="s">
        <v>529</v>
      </c>
      <c r="M150" s="18" t="s">
        <v>528</v>
      </c>
    </row>
    <row r="151" spans="1:13" ht="25.5" customHeight="1">
      <c r="A151" s="16">
        <v>105</v>
      </c>
      <c r="B151" s="17">
        <v>40321</v>
      </c>
      <c r="C151" s="18" t="s">
        <v>530</v>
      </c>
      <c r="D151" s="18" t="s">
        <v>531</v>
      </c>
      <c r="E151" s="18" t="s">
        <v>532</v>
      </c>
      <c r="F151" s="18">
        <v>20</v>
      </c>
      <c r="G151" s="21">
        <f t="shared" si="23"/>
        <v>4</v>
      </c>
      <c r="H151" s="28">
        <v>102326</v>
      </c>
      <c r="I151" s="28">
        <f t="shared" si="24"/>
        <v>164680.61871394</v>
      </c>
      <c r="J151" s="28">
        <f t="shared" si="25"/>
        <v>150</v>
      </c>
      <c r="K151" s="28">
        <f t="shared" si="19"/>
        <v>241.40582849999998</v>
      </c>
      <c r="L151" s="19" t="s">
        <v>201</v>
      </c>
      <c r="M151" s="18" t="s">
        <v>533</v>
      </c>
    </row>
    <row r="152" spans="1:13" ht="25.5" customHeight="1">
      <c r="A152" s="16">
        <v>106</v>
      </c>
      <c r="B152" s="17">
        <v>40323</v>
      </c>
      <c r="C152" s="18" t="s">
        <v>534</v>
      </c>
      <c r="D152" s="18" t="s">
        <v>110</v>
      </c>
      <c r="E152" s="18" t="s">
        <v>535</v>
      </c>
      <c r="F152" s="18">
        <v>20</v>
      </c>
      <c r="G152" s="21">
        <f t="shared" si="23"/>
        <v>4</v>
      </c>
      <c r="H152" s="28">
        <v>102394</v>
      </c>
      <c r="I152" s="28">
        <f t="shared" si="24"/>
        <v>164790.05602286</v>
      </c>
      <c r="J152" s="28">
        <f t="shared" si="25"/>
        <v>68</v>
      </c>
      <c r="K152" s="28">
        <f t="shared" si="19"/>
        <v>109.43730891999999</v>
      </c>
      <c r="L152" s="19" t="s">
        <v>201</v>
      </c>
      <c r="M152" s="18" t="s">
        <v>538</v>
      </c>
    </row>
    <row r="153" spans="1:13" ht="25.5" customHeight="1">
      <c r="A153" s="16">
        <v>107</v>
      </c>
      <c r="B153" s="17">
        <v>40324</v>
      </c>
      <c r="C153" s="18" t="s">
        <v>536</v>
      </c>
      <c r="D153" s="18" t="s">
        <v>110</v>
      </c>
      <c r="E153" s="18" t="s">
        <v>537</v>
      </c>
      <c r="F153" s="18">
        <v>17.5</v>
      </c>
      <c r="G153" s="21">
        <f t="shared" si="23"/>
        <v>3.5</v>
      </c>
      <c r="H153" s="28">
        <v>102442</v>
      </c>
      <c r="I153" s="28">
        <f t="shared" si="24"/>
        <v>164867.30588798</v>
      </c>
      <c r="J153" s="28">
        <f t="shared" si="25"/>
        <v>48</v>
      </c>
      <c r="K153" s="28">
        <f t="shared" si="19"/>
        <v>77.24986512</v>
      </c>
      <c r="L153" s="19" t="s">
        <v>201</v>
      </c>
      <c r="M153" s="18" t="s">
        <v>539</v>
      </c>
    </row>
    <row r="154" spans="1:13" ht="25.5" customHeight="1">
      <c r="A154" s="16">
        <v>108</v>
      </c>
      <c r="B154" s="17">
        <v>40325</v>
      </c>
      <c r="C154" s="18" t="s">
        <v>540</v>
      </c>
      <c r="D154" s="18" t="s">
        <v>541</v>
      </c>
      <c r="E154" s="18" t="s">
        <v>542</v>
      </c>
      <c r="F154" s="18">
        <v>10</v>
      </c>
      <c r="G154" s="21">
        <f t="shared" si="23"/>
        <v>2</v>
      </c>
      <c r="H154" s="28">
        <v>102551</v>
      </c>
      <c r="I154" s="28">
        <f t="shared" si="24"/>
        <v>165042.72745669</v>
      </c>
      <c r="J154" s="28">
        <f t="shared" si="25"/>
        <v>109</v>
      </c>
      <c r="K154" s="28">
        <f t="shared" si="19"/>
        <v>175.42156871</v>
      </c>
      <c r="L154" s="19" t="s">
        <v>201</v>
      </c>
      <c r="M154" s="18" t="s">
        <v>543</v>
      </c>
    </row>
    <row r="155" spans="1:13" ht="25.5" customHeight="1">
      <c r="A155" s="16">
        <v>109</v>
      </c>
      <c r="B155" s="17">
        <v>40326</v>
      </c>
      <c r="C155" s="18" t="s">
        <v>544</v>
      </c>
      <c r="D155" s="18" t="s">
        <v>545</v>
      </c>
      <c r="E155" s="18" t="s">
        <v>546</v>
      </c>
      <c r="F155" s="18">
        <v>0</v>
      </c>
      <c r="G155" s="21">
        <f t="shared" si="23"/>
        <v>0</v>
      </c>
      <c r="H155" s="28">
        <v>102622</v>
      </c>
      <c r="I155" s="28">
        <f t="shared" si="24"/>
        <v>165156.99288218</v>
      </c>
      <c r="J155" s="28">
        <f t="shared" si="25"/>
        <v>71</v>
      </c>
      <c r="K155" s="28">
        <f t="shared" si="19"/>
        <v>114.26542549</v>
      </c>
      <c r="L155" s="19" t="s">
        <v>201</v>
      </c>
      <c r="M155" s="18" t="s">
        <v>547</v>
      </c>
    </row>
    <row r="156" spans="1:13" ht="25.5" customHeight="1">
      <c r="A156" s="16">
        <v>110</v>
      </c>
      <c r="B156" s="17">
        <v>40327</v>
      </c>
      <c r="C156" s="18" t="s">
        <v>548</v>
      </c>
      <c r="D156" s="18" t="s">
        <v>549</v>
      </c>
      <c r="E156" s="18" t="s">
        <v>550</v>
      </c>
      <c r="F156" s="18">
        <v>35</v>
      </c>
      <c r="G156" s="21">
        <f t="shared" si="23"/>
        <v>7</v>
      </c>
      <c r="H156" s="28">
        <v>102721</v>
      </c>
      <c r="I156" s="28">
        <f t="shared" si="24"/>
        <v>165316.32072899</v>
      </c>
      <c r="J156" s="28">
        <f t="shared" si="25"/>
        <v>99</v>
      </c>
      <c r="K156" s="28">
        <f t="shared" si="19"/>
        <v>159.32784681</v>
      </c>
      <c r="L156" s="19" t="s">
        <v>358</v>
      </c>
      <c r="M156" s="18" t="s">
        <v>559</v>
      </c>
    </row>
    <row r="157" spans="1:13" ht="25.5" customHeight="1">
      <c r="A157" s="16">
        <v>111</v>
      </c>
      <c r="B157" s="17">
        <v>40328</v>
      </c>
      <c r="C157" s="18" t="s">
        <v>551</v>
      </c>
      <c r="D157" s="18" t="s">
        <v>552</v>
      </c>
      <c r="E157" s="18" t="s">
        <v>553</v>
      </c>
      <c r="F157" s="18">
        <v>0</v>
      </c>
      <c r="G157" s="21">
        <f t="shared" si="23"/>
        <v>0</v>
      </c>
      <c r="H157" s="28">
        <v>102760</v>
      </c>
      <c r="I157" s="28">
        <f t="shared" si="24"/>
        <v>165379.0862444</v>
      </c>
      <c r="J157" s="28">
        <f aca="true" t="shared" si="26" ref="J157:J165">SUM(H157-H156)</f>
        <v>39</v>
      </c>
      <c r="K157" s="28">
        <f t="shared" si="19"/>
        <v>62.76551541</v>
      </c>
      <c r="L157" s="19" t="s">
        <v>201</v>
      </c>
      <c r="M157" s="18" t="s">
        <v>558</v>
      </c>
    </row>
    <row r="158" spans="1:13" ht="25.5" customHeight="1">
      <c r="A158" s="16">
        <v>112</v>
      </c>
      <c r="B158" s="17">
        <v>40329</v>
      </c>
      <c r="C158" s="18" t="s">
        <v>554</v>
      </c>
      <c r="D158" s="18" t="s">
        <v>555</v>
      </c>
      <c r="E158" s="18" t="s">
        <v>556</v>
      </c>
      <c r="F158" s="18">
        <v>12</v>
      </c>
      <c r="G158" s="21">
        <f t="shared" si="23"/>
        <v>2.4</v>
      </c>
      <c r="H158" s="28">
        <v>102833</v>
      </c>
      <c r="I158" s="28">
        <f t="shared" si="24"/>
        <v>165496.57041427</v>
      </c>
      <c r="J158" s="28">
        <f t="shared" si="26"/>
        <v>73</v>
      </c>
      <c r="K158" s="28">
        <f t="shared" si="19"/>
        <v>117.48416987</v>
      </c>
      <c r="L158" s="19" t="s">
        <v>201</v>
      </c>
      <c r="M158" s="18" t="s">
        <v>557</v>
      </c>
    </row>
    <row r="159" spans="1:13" ht="25.5" customHeight="1">
      <c r="A159" s="16">
        <v>113</v>
      </c>
      <c r="B159" s="17">
        <v>40332</v>
      </c>
      <c r="C159" s="18" t="s">
        <v>560</v>
      </c>
      <c r="D159" s="18" t="s">
        <v>561</v>
      </c>
      <c r="E159" s="18" t="s">
        <v>562</v>
      </c>
      <c r="F159" s="18">
        <v>30</v>
      </c>
      <c r="G159" s="21">
        <f t="shared" si="23"/>
        <v>6</v>
      </c>
      <c r="H159" s="28">
        <v>102896</v>
      </c>
      <c r="I159" s="28">
        <f t="shared" si="24"/>
        <v>165597.96086224</v>
      </c>
      <c r="J159" s="28">
        <f t="shared" si="26"/>
        <v>63</v>
      </c>
      <c r="K159" s="28">
        <f t="shared" si="19"/>
        <v>101.39044797</v>
      </c>
      <c r="L159" s="19" t="s">
        <v>201</v>
      </c>
      <c r="M159" s="18" t="s">
        <v>563</v>
      </c>
    </row>
    <row r="160" spans="1:13" ht="25.5" customHeight="1">
      <c r="A160" s="16"/>
      <c r="B160" s="17">
        <v>40337</v>
      </c>
      <c r="C160" s="18" t="s">
        <v>560</v>
      </c>
      <c r="D160" s="18" t="s">
        <v>564</v>
      </c>
      <c r="E160" s="18"/>
      <c r="F160" s="18"/>
      <c r="G160" s="21"/>
      <c r="H160" s="28">
        <v>103032</v>
      </c>
      <c r="I160" s="28">
        <f t="shared" si="24"/>
        <v>165816.83548008</v>
      </c>
      <c r="J160" s="28">
        <f t="shared" si="26"/>
        <v>136</v>
      </c>
      <c r="K160" s="28">
        <f t="shared" si="19"/>
        <v>218.87461783999998</v>
      </c>
      <c r="L160" s="19" t="s">
        <v>201</v>
      </c>
      <c r="M160" s="18" t="s">
        <v>565</v>
      </c>
    </row>
    <row r="161" spans="1:13" s="41" customFormat="1" ht="25.5" customHeight="1">
      <c r="A161" s="45">
        <v>114</v>
      </c>
      <c r="B161" s="46">
        <v>40338</v>
      </c>
      <c r="C161" s="47" t="s">
        <v>566</v>
      </c>
      <c r="D161" s="47" t="s">
        <v>555</v>
      </c>
      <c r="E161" s="47" t="s">
        <v>567</v>
      </c>
      <c r="F161" s="47"/>
      <c r="G161" s="48"/>
      <c r="H161" s="49">
        <v>103049</v>
      </c>
      <c r="I161" s="49">
        <f t="shared" si="24"/>
        <v>165844.19480731</v>
      </c>
      <c r="J161" s="49">
        <f t="shared" si="26"/>
        <v>17</v>
      </c>
      <c r="K161" s="49">
        <f t="shared" si="19"/>
        <v>27.359327229999998</v>
      </c>
      <c r="L161" s="49" t="s">
        <v>568</v>
      </c>
      <c r="M161" s="47" t="s">
        <v>583</v>
      </c>
    </row>
    <row r="162" spans="1:14" s="41" customFormat="1" ht="25.5" customHeight="1">
      <c r="A162" s="45">
        <v>115</v>
      </c>
      <c r="B162" s="46">
        <v>40339</v>
      </c>
      <c r="C162" s="47" t="s">
        <v>569</v>
      </c>
      <c r="D162" s="47" t="s">
        <v>555</v>
      </c>
      <c r="E162" s="47" t="s">
        <v>570</v>
      </c>
      <c r="F162" s="47">
        <v>15</v>
      </c>
      <c r="G162" s="48">
        <f t="shared" si="23"/>
        <v>3</v>
      </c>
      <c r="H162" s="49">
        <v>103104</v>
      </c>
      <c r="I162" s="49">
        <f t="shared" si="24"/>
        <v>165932.71027776</v>
      </c>
      <c r="J162" s="49">
        <f t="shared" si="26"/>
        <v>55</v>
      </c>
      <c r="K162" s="49">
        <f t="shared" si="19"/>
        <v>88.51547045</v>
      </c>
      <c r="L162" s="49"/>
      <c r="M162" s="47" t="s">
        <v>571</v>
      </c>
      <c r="N162" s="57">
        <f>SUM(I147-I179)</f>
        <v>-4177.930205240002</v>
      </c>
    </row>
    <row r="163" spans="1:14" s="41" customFormat="1" ht="25.5" customHeight="1">
      <c r="A163" s="45">
        <v>116</v>
      </c>
      <c r="B163" s="46">
        <v>40340</v>
      </c>
      <c r="C163" s="47" t="s">
        <v>574</v>
      </c>
      <c r="D163" s="47" t="s">
        <v>555</v>
      </c>
      <c r="E163" s="47" t="s">
        <v>572</v>
      </c>
      <c r="F163" s="47">
        <v>20</v>
      </c>
      <c r="G163" s="48">
        <f t="shared" si="23"/>
        <v>4</v>
      </c>
      <c r="H163" s="49">
        <v>103164</v>
      </c>
      <c r="I163" s="49">
        <f t="shared" si="24"/>
        <v>166029.27260916</v>
      </c>
      <c r="J163" s="49">
        <f t="shared" si="26"/>
        <v>60</v>
      </c>
      <c r="K163" s="49">
        <f t="shared" si="19"/>
        <v>96.5623314</v>
      </c>
      <c r="L163" s="49"/>
      <c r="M163" s="47" t="s">
        <v>573</v>
      </c>
      <c r="N163" s="58">
        <f>SUM(I179-I147)</f>
        <v>4177.930205240002</v>
      </c>
    </row>
    <row r="164" spans="1:14" s="41" customFormat="1" ht="25.5" customHeight="1">
      <c r="A164" s="45">
        <v>117</v>
      </c>
      <c r="B164" s="46">
        <v>40343</v>
      </c>
      <c r="C164" s="47" t="s">
        <v>575</v>
      </c>
      <c r="D164" s="47" t="s">
        <v>576</v>
      </c>
      <c r="E164" s="47" t="s">
        <v>577</v>
      </c>
      <c r="F164" s="47"/>
      <c r="G164" s="48"/>
      <c r="H164" s="49">
        <v>103266</v>
      </c>
      <c r="I164" s="49">
        <f t="shared" si="24"/>
        <v>166193.42857254</v>
      </c>
      <c r="J164" s="49">
        <f t="shared" si="26"/>
        <v>102</v>
      </c>
      <c r="K164" s="49">
        <f t="shared" si="19"/>
        <v>164.15596338</v>
      </c>
      <c r="L164" s="49" t="s">
        <v>578</v>
      </c>
      <c r="M164" s="47" t="s">
        <v>584</v>
      </c>
      <c r="N164" s="58">
        <f>SUM(I7-I179)</f>
        <v>-21753.88389223002</v>
      </c>
    </row>
    <row r="165" spans="1:13" s="41" customFormat="1" ht="25.5" customHeight="1">
      <c r="A165" s="45">
        <v>118</v>
      </c>
      <c r="B165" s="46">
        <v>40344</v>
      </c>
      <c r="C165" s="47" t="s">
        <v>579</v>
      </c>
      <c r="D165" s="47" t="s">
        <v>580</v>
      </c>
      <c r="E165" s="47" t="s">
        <v>581</v>
      </c>
      <c r="F165" s="47">
        <v>27</v>
      </c>
      <c r="G165" s="48">
        <f t="shared" si="23"/>
        <v>5.4</v>
      </c>
      <c r="H165" s="49">
        <v>103399</v>
      </c>
      <c r="I165" s="49">
        <f t="shared" si="24"/>
        <v>166407.47507381</v>
      </c>
      <c r="J165" s="49">
        <f t="shared" si="26"/>
        <v>133</v>
      </c>
      <c r="K165" s="49">
        <f t="shared" si="19"/>
        <v>214.04650127</v>
      </c>
      <c r="L165" s="49" t="s">
        <v>582</v>
      </c>
      <c r="M165" s="47" t="s">
        <v>585</v>
      </c>
    </row>
    <row r="166" spans="1:13" s="41" customFormat="1" ht="25.5" customHeight="1">
      <c r="A166" s="45"/>
      <c r="B166" s="46"/>
      <c r="C166" s="47" t="s">
        <v>579</v>
      </c>
      <c r="D166" s="47" t="s">
        <v>586</v>
      </c>
      <c r="E166" s="47"/>
      <c r="F166" s="47"/>
      <c r="G166" s="48"/>
      <c r="H166" s="49">
        <v>103607</v>
      </c>
      <c r="I166" s="49">
        <f t="shared" si="24"/>
        <v>166742.22448933</v>
      </c>
      <c r="J166" s="49">
        <f aca="true" t="shared" si="27" ref="J166:J179">SUM(H166-H165)</f>
        <v>208</v>
      </c>
      <c r="K166" s="49">
        <f t="shared" si="19"/>
        <v>334.74941552</v>
      </c>
      <c r="L166" s="49"/>
      <c r="M166" s="47"/>
    </row>
    <row r="167" spans="1:13" s="41" customFormat="1" ht="25.5" customHeight="1">
      <c r="A167" s="45">
        <v>119</v>
      </c>
      <c r="B167" s="46">
        <v>40373</v>
      </c>
      <c r="C167" s="47" t="s">
        <v>587</v>
      </c>
      <c r="D167" s="47" t="s">
        <v>590</v>
      </c>
      <c r="E167" s="47" t="s">
        <v>595</v>
      </c>
      <c r="F167" s="47">
        <v>25</v>
      </c>
      <c r="G167" s="48">
        <f t="shared" si="23"/>
        <v>5</v>
      </c>
      <c r="H167" s="49">
        <v>103715</v>
      </c>
      <c r="I167" s="49">
        <f>SUM(H167)*1.60937219</f>
        <v>166916.03668585</v>
      </c>
      <c r="J167" s="49">
        <f t="shared" si="27"/>
        <v>108</v>
      </c>
      <c r="K167" s="49">
        <f>SUM(J167)*1.60937219</f>
        <v>173.81219652</v>
      </c>
      <c r="L167" s="49" t="s">
        <v>589</v>
      </c>
      <c r="M167" s="47" t="s">
        <v>588</v>
      </c>
    </row>
    <row r="168" spans="1:13" s="41" customFormat="1" ht="25.5" customHeight="1">
      <c r="A168" s="45"/>
      <c r="B168" s="46">
        <v>40374</v>
      </c>
      <c r="C168" s="47" t="s">
        <v>591</v>
      </c>
      <c r="D168" s="47" t="s">
        <v>586</v>
      </c>
      <c r="E168" s="47"/>
      <c r="F168" s="47"/>
      <c r="G168" s="48"/>
      <c r="H168" s="49">
        <v>103736</v>
      </c>
      <c r="I168" s="49">
        <f aca="true" t="shared" si="28" ref="I168:I179">SUM(H168)*1.60937219</f>
        <v>166949.83350184</v>
      </c>
      <c r="J168" s="49">
        <f t="shared" si="27"/>
        <v>21</v>
      </c>
      <c r="K168" s="49">
        <f aca="true" t="shared" si="29" ref="K168:K179">SUM(J168)*1.60937219</f>
        <v>33.79681599</v>
      </c>
      <c r="L168" s="49"/>
      <c r="M168" s="47"/>
    </row>
    <row r="169" spans="1:13" s="41" customFormat="1" ht="25.5" customHeight="1">
      <c r="A169" s="45">
        <v>120</v>
      </c>
      <c r="B169" s="46">
        <v>40376</v>
      </c>
      <c r="C169" s="47" t="s">
        <v>592</v>
      </c>
      <c r="D169" s="47" t="s">
        <v>593</v>
      </c>
      <c r="E169" s="47" t="s">
        <v>594</v>
      </c>
      <c r="F169" s="47">
        <v>40</v>
      </c>
      <c r="G169" s="48">
        <f t="shared" si="23"/>
        <v>8</v>
      </c>
      <c r="H169" s="49">
        <v>103769</v>
      </c>
      <c r="I169" s="49">
        <f t="shared" si="28"/>
        <v>167002.94278411</v>
      </c>
      <c r="J169" s="49">
        <f t="shared" si="27"/>
        <v>33</v>
      </c>
      <c r="K169" s="49">
        <f t="shared" si="29"/>
        <v>53.10928227</v>
      </c>
      <c r="L169" s="49"/>
      <c r="M169" s="47"/>
    </row>
    <row r="170" spans="1:13" s="41" customFormat="1" ht="25.5" customHeight="1">
      <c r="A170" s="45">
        <v>121</v>
      </c>
      <c r="B170" s="46">
        <v>40378</v>
      </c>
      <c r="C170" s="47" t="s">
        <v>596</v>
      </c>
      <c r="D170" s="47" t="s">
        <v>597</v>
      </c>
      <c r="E170" s="47" t="s">
        <v>598</v>
      </c>
      <c r="F170" s="47">
        <v>37</v>
      </c>
      <c r="G170" s="48">
        <f t="shared" si="23"/>
        <v>7.4</v>
      </c>
      <c r="H170" s="49">
        <v>103788</v>
      </c>
      <c r="I170" s="49">
        <f t="shared" si="28"/>
        <v>167033.52085572</v>
      </c>
      <c r="J170" s="49">
        <f t="shared" si="27"/>
        <v>19</v>
      </c>
      <c r="K170" s="49">
        <f t="shared" si="29"/>
        <v>30.57807161</v>
      </c>
      <c r="L170" s="49"/>
      <c r="M170" s="47"/>
    </row>
    <row r="171" spans="1:13" s="41" customFormat="1" ht="25.5" customHeight="1">
      <c r="A171" s="45"/>
      <c r="B171" s="46">
        <v>40380</v>
      </c>
      <c r="C171" s="47" t="s">
        <v>599</v>
      </c>
      <c r="D171" s="47" t="s">
        <v>600</v>
      </c>
      <c r="E171" s="47"/>
      <c r="F171" s="47"/>
      <c r="G171" s="48"/>
      <c r="H171" s="49">
        <v>103905</v>
      </c>
      <c r="I171" s="49">
        <f t="shared" si="28"/>
        <v>167221.81740195</v>
      </c>
      <c r="J171" s="49">
        <f t="shared" si="27"/>
        <v>117</v>
      </c>
      <c r="K171" s="49">
        <f t="shared" si="29"/>
        <v>188.29654623</v>
      </c>
      <c r="L171" s="49"/>
      <c r="M171" s="47"/>
    </row>
    <row r="172" spans="1:13" s="41" customFormat="1" ht="25.5" customHeight="1">
      <c r="A172" s="45">
        <v>122</v>
      </c>
      <c r="B172" s="46">
        <v>40381</v>
      </c>
      <c r="C172" s="47" t="s">
        <v>601</v>
      </c>
      <c r="D172" s="47" t="s">
        <v>602</v>
      </c>
      <c r="E172" s="47" t="s">
        <v>604</v>
      </c>
      <c r="F172" s="47">
        <v>24</v>
      </c>
      <c r="G172" s="48">
        <f t="shared" si="23"/>
        <v>4.8</v>
      </c>
      <c r="H172" s="49">
        <v>103943</v>
      </c>
      <c r="I172" s="49">
        <f t="shared" si="28"/>
        <v>167282.97354517</v>
      </c>
      <c r="J172" s="49">
        <f t="shared" si="27"/>
        <v>38</v>
      </c>
      <c r="K172" s="49">
        <f t="shared" si="29"/>
        <v>61.15614322</v>
      </c>
      <c r="L172" s="49"/>
      <c r="M172" s="47" t="s">
        <v>603</v>
      </c>
    </row>
    <row r="173" spans="1:13" s="41" customFormat="1" ht="25.5" customHeight="1">
      <c r="A173" s="45">
        <v>123</v>
      </c>
      <c r="B173" s="46">
        <v>40384</v>
      </c>
      <c r="C173" s="47" t="s">
        <v>605</v>
      </c>
      <c r="D173" s="47" t="s">
        <v>606</v>
      </c>
      <c r="E173" s="47" t="s">
        <v>607</v>
      </c>
      <c r="F173" s="47"/>
      <c r="G173" s="48"/>
      <c r="H173" s="49">
        <v>103988</v>
      </c>
      <c r="I173" s="49">
        <f t="shared" si="28"/>
        <v>167355.39529372</v>
      </c>
      <c r="J173" s="49">
        <f t="shared" si="27"/>
        <v>45</v>
      </c>
      <c r="K173" s="49">
        <f t="shared" si="29"/>
        <v>72.42174855</v>
      </c>
      <c r="L173" s="49"/>
      <c r="M173" s="47"/>
    </row>
    <row r="174" spans="1:13" s="41" customFormat="1" ht="25.5" customHeight="1">
      <c r="A174" s="45">
        <v>124</v>
      </c>
      <c r="B174" s="46">
        <v>40385</v>
      </c>
      <c r="C174" s="47" t="s">
        <v>601</v>
      </c>
      <c r="D174" s="47" t="s">
        <v>602</v>
      </c>
      <c r="E174" s="47" t="s">
        <v>604</v>
      </c>
      <c r="F174" s="47">
        <v>24</v>
      </c>
      <c r="G174" s="48">
        <f t="shared" si="23"/>
        <v>4.8</v>
      </c>
      <c r="H174" s="49">
        <v>104032</v>
      </c>
      <c r="I174" s="49">
        <f t="shared" si="28"/>
        <v>167426.20767008</v>
      </c>
      <c r="J174" s="49">
        <f t="shared" si="27"/>
        <v>44</v>
      </c>
      <c r="K174" s="49">
        <f t="shared" si="29"/>
        <v>70.81237636</v>
      </c>
      <c r="L174" s="49"/>
      <c r="M174" s="47" t="s">
        <v>603</v>
      </c>
    </row>
    <row r="175" spans="1:13" s="41" customFormat="1" ht="25.5" customHeight="1">
      <c r="A175" s="45">
        <v>125</v>
      </c>
      <c r="B175" s="46">
        <v>40386</v>
      </c>
      <c r="C175" s="47" t="s">
        <v>579</v>
      </c>
      <c r="D175" s="47" t="s">
        <v>580</v>
      </c>
      <c r="E175" s="47" t="s">
        <v>581</v>
      </c>
      <c r="F175" s="47">
        <v>27</v>
      </c>
      <c r="G175" s="48">
        <f t="shared" si="23"/>
        <v>5.4</v>
      </c>
      <c r="H175" s="49">
        <v>104033</v>
      </c>
      <c r="I175" s="49">
        <f t="shared" si="28"/>
        <v>167427.81704227</v>
      </c>
      <c r="J175" s="49">
        <f t="shared" si="27"/>
        <v>1</v>
      </c>
      <c r="K175" s="49">
        <f t="shared" si="29"/>
        <v>1.60937219</v>
      </c>
      <c r="L175" s="49"/>
      <c r="M175" s="47" t="s">
        <v>608</v>
      </c>
    </row>
    <row r="176" spans="1:13" s="41" customFormat="1" ht="25.5" customHeight="1">
      <c r="A176" s="45"/>
      <c r="B176" s="46"/>
      <c r="C176" s="47" t="s">
        <v>579</v>
      </c>
      <c r="D176" s="47" t="s">
        <v>609</v>
      </c>
      <c r="E176" s="47"/>
      <c r="F176" s="47"/>
      <c r="G176" s="48"/>
      <c r="H176" s="49">
        <v>104280</v>
      </c>
      <c r="I176" s="49">
        <f t="shared" si="28"/>
        <v>167825.3319732</v>
      </c>
      <c r="J176" s="49">
        <f t="shared" si="27"/>
        <v>247</v>
      </c>
      <c r="K176" s="49">
        <f t="shared" si="29"/>
        <v>397.51493093</v>
      </c>
      <c r="L176" s="49"/>
      <c r="M176" s="47"/>
    </row>
    <row r="177" spans="1:13" s="41" customFormat="1" ht="25.5" customHeight="1">
      <c r="A177" s="45">
        <v>126</v>
      </c>
      <c r="B177" s="46">
        <v>40394</v>
      </c>
      <c r="C177" s="47" t="s">
        <v>587</v>
      </c>
      <c r="D177" s="47" t="s">
        <v>590</v>
      </c>
      <c r="E177" s="47" t="s">
        <v>595</v>
      </c>
      <c r="F177" s="47">
        <v>25</v>
      </c>
      <c r="G177" s="48">
        <f t="shared" si="23"/>
        <v>5</v>
      </c>
      <c r="H177" s="49">
        <v>104362</v>
      </c>
      <c r="I177" s="49">
        <f t="shared" si="28"/>
        <v>167957.30049278</v>
      </c>
      <c r="J177" s="49">
        <f t="shared" si="27"/>
        <v>82</v>
      </c>
      <c r="K177" s="49">
        <f t="shared" si="29"/>
        <v>131.96851958</v>
      </c>
      <c r="L177" s="49"/>
      <c r="M177" s="47" t="s">
        <v>588</v>
      </c>
    </row>
    <row r="178" spans="1:13" s="41" customFormat="1" ht="25.5" customHeight="1">
      <c r="A178" s="45">
        <v>127</v>
      </c>
      <c r="B178" s="46">
        <v>40395</v>
      </c>
      <c r="C178" s="47" t="s">
        <v>601</v>
      </c>
      <c r="D178" s="47" t="s">
        <v>602</v>
      </c>
      <c r="E178" s="47" t="s">
        <v>604</v>
      </c>
      <c r="F178" s="47">
        <v>24</v>
      </c>
      <c r="G178" s="48">
        <f t="shared" si="23"/>
        <v>4.8</v>
      </c>
      <c r="H178" s="49">
        <v>104440</v>
      </c>
      <c r="I178" s="49">
        <f t="shared" si="28"/>
        <v>168082.8315236</v>
      </c>
      <c r="J178" s="49">
        <f t="shared" si="27"/>
        <v>78</v>
      </c>
      <c r="K178" s="49">
        <f t="shared" si="29"/>
        <v>125.53103082</v>
      </c>
      <c r="L178" s="49"/>
      <c r="M178" s="47" t="s">
        <v>603</v>
      </c>
    </row>
    <row r="179" spans="1:13" s="41" customFormat="1" ht="25.5" customHeight="1">
      <c r="A179" s="50"/>
      <c r="B179" s="51">
        <v>40398</v>
      </c>
      <c r="C179" s="52" t="s">
        <v>610</v>
      </c>
      <c r="D179" s="52"/>
      <c r="E179" s="52"/>
      <c r="F179" s="52"/>
      <c r="G179" s="53"/>
      <c r="H179" s="54">
        <v>104558</v>
      </c>
      <c r="I179" s="54">
        <f t="shared" si="28"/>
        <v>168272.73744202</v>
      </c>
      <c r="J179" s="49">
        <f t="shared" si="27"/>
        <v>118</v>
      </c>
      <c r="K179" s="49">
        <f t="shared" si="29"/>
        <v>189.90591842</v>
      </c>
      <c r="L179" s="54"/>
      <c r="M179" s="52"/>
    </row>
    <row r="180" spans="1:13" ht="15.75" customHeight="1">
      <c r="A180" s="87" t="s">
        <v>611</v>
      </c>
      <c r="B180" s="88"/>
      <c r="C180" s="89"/>
      <c r="D180" s="10" t="s">
        <v>43</v>
      </c>
      <c r="E180" s="11" t="s">
        <v>44</v>
      </c>
      <c r="F180" s="81" t="s">
        <v>46</v>
      </c>
      <c r="G180" s="81"/>
      <c r="H180" s="81"/>
      <c r="I180" s="81"/>
      <c r="J180" s="81"/>
      <c r="K180" s="81"/>
      <c r="L180" s="81"/>
      <c r="M180" s="82"/>
    </row>
    <row r="181" spans="1:13" ht="15.75" customHeight="1">
      <c r="A181" s="90"/>
      <c r="B181" s="91"/>
      <c r="C181" s="92"/>
      <c r="D181" s="29">
        <f>SUM(I226-I184)</f>
        <v>4195.6332993299875</v>
      </c>
      <c r="E181" s="30" t="s">
        <v>751</v>
      </c>
      <c r="F181" s="93" t="s">
        <v>612</v>
      </c>
      <c r="G181" s="93"/>
      <c r="H181" s="93"/>
      <c r="I181" s="93"/>
      <c r="J181" s="93"/>
      <c r="K181" s="93"/>
      <c r="L181" s="93"/>
      <c r="M181" s="94"/>
    </row>
    <row r="182" spans="1:13" ht="27" customHeight="1">
      <c r="A182" s="74" t="s">
        <v>24</v>
      </c>
      <c r="B182" s="76" t="s">
        <v>36</v>
      </c>
      <c r="C182" s="78" t="s">
        <v>37</v>
      </c>
      <c r="D182" s="78"/>
      <c r="E182" s="78"/>
      <c r="F182" s="79" t="s">
        <v>202</v>
      </c>
      <c r="G182" s="80"/>
      <c r="H182" s="78" t="s">
        <v>34</v>
      </c>
      <c r="I182" s="80"/>
      <c r="J182" s="79" t="s">
        <v>35</v>
      </c>
      <c r="K182" s="78"/>
      <c r="L182" s="95" t="s">
        <v>41</v>
      </c>
      <c r="M182" s="85" t="s">
        <v>29</v>
      </c>
    </row>
    <row r="183" spans="1:13" ht="25.5" customHeight="1">
      <c r="A183" s="75"/>
      <c r="B183" s="77"/>
      <c r="C183" s="6" t="s">
        <v>25</v>
      </c>
      <c r="D183" s="4" t="s">
        <v>26</v>
      </c>
      <c r="E183" s="5" t="s">
        <v>27</v>
      </c>
      <c r="F183" s="9" t="s">
        <v>40</v>
      </c>
      <c r="G183" s="9" t="s">
        <v>42</v>
      </c>
      <c r="H183" s="6" t="s">
        <v>31</v>
      </c>
      <c r="I183" s="4" t="s">
        <v>33</v>
      </c>
      <c r="J183" s="4" t="s">
        <v>31</v>
      </c>
      <c r="K183" s="5" t="s">
        <v>28</v>
      </c>
      <c r="L183" s="96"/>
      <c r="M183" s="86"/>
    </row>
    <row r="184" spans="1:13" ht="25.5" customHeight="1">
      <c r="A184" s="16">
        <v>128</v>
      </c>
      <c r="B184" s="17">
        <v>40398</v>
      </c>
      <c r="C184" s="18"/>
      <c r="D184" s="18" t="s">
        <v>606</v>
      </c>
      <c r="E184" s="18" t="s">
        <v>614</v>
      </c>
      <c r="F184" s="18"/>
      <c r="G184" s="21"/>
      <c r="H184" s="28">
        <v>104588</v>
      </c>
      <c r="I184" s="28">
        <f aca="true" t="shared" si="30" ref="I184:I226">SUM(H184)*1.60937219</f>
        <v>168321.01860772</v>
      </c>
      <c r="J184" s="28">
        <f>SUM(H184-H179)</f>
        <v>30</v>
      </c>
      <c r="K184" s="28">
        <f aca="true" t="shared" si="31" ref="K184:K226">SUM(J184)*1.60937219</f>
        <v>48.2811657</v>
      </c>
      <c r="L184" s="19"/>
      <c r="M184" s="47" t="s">
        <v>613</v>
      </c>
    </row>
    <row r="185" spans="1:13" ht="25.5" customHeight="1">
      <c r="A185" s="16">
        <v>129</v>
      </c>
      <c r="B185" s="17">
        <v>40399</v>
      </c>
      <c r="C185" s="18" t="s">
        <v>616</v>
      </c>
      <c r="D185" s="18" t="s">
        <v>617</v>
      </c>
      <c r="E185" s="18" t="s">
        <v>618</v>
      </c>
      <c r="F185" s="18"/>
      <c r="G185" s="21"/>
      <c r="H185" s="28">
        <v>104687</v>
      </c>
      <c r="I185" s="28">
        <f t="shared" si="30"/>
        <v>168480.34645453</v>
      </c>
      <c r="J185" s="28">
        <f aca="true" t="shared" si="32" ref="J185:J196">SUM(H185-H184)</f>
        <v>99</v>
      </c>
      <c r="K185" s="28">
        <f t="shared" si="31"/>
        <v>159.32784681</v>
      </c>
      <c r="L185" s="19"/>
      <c r="M185" s="47" t="s">
        <v>619</v>
      </c>
    </row>
    <row r="186" spans="1:13" ht="25.5" customHeight="1">
      <c r="A186" s="16">
        <v>130</v>
      </c>
      <c r="B186" s="17">
        <v>40400</v>
      </c>
      <c r="C186" s="18" t="s">
        <v>620</v>
      </c>
      <c r="D186" s="18" t="s">
        <v>621</v>
      </c>
      <c r="E186" s="18" t="s">
        <v>622</v>
      </c>
      <c r="F186" s="18"/>
      <c r="G186" s="21"/>
      <c r="H186" s="28">
        <v>104748</v>
      </c>
      <c r="I186" s="28">
        <f t="shared" si="30"/>
        <v>168578.51815812</v>
      </c>
      <c r="J186" s="28">
        <f t="shared" si="32"/>
        <v>61</v>
      </c>
      <c r="K186" s="28">
        <f t="shared" si="31"/>
        <v>98.17170358999999</v>
      </c>
      <c r="L186" s="19"/>
      <c r="M186" s="47" t="s">
        <v>623</v>
      </c>
    </row>
    <row r="187" spans="1:13" ht="25.5" customHeight="1">
      <c r="A187" s="16"/>
      <c r="B187" s="17">
        <v>40401</v>
      </c>
      <c r="C187" s="18" t="s">
        <v>620</v>
      </c>
      <c r="D187" s="18" t="s">
        <v>624</v>
      </c>
      <c r="E187" s="18" t="s">
        <v>625</v>
      </c>
      <c r="F187" s="18"/>
      <c r="G187" s="21"/>
      <c r="H187" s="28">
        <v>104753</v>
      </c>
      <c r="I187" s="28">
        <f t="shared" si="30"/>
        <v>168586.56501907</v>
      </c>
      <c r="J187" s="28">
        <f t="shared" si="32"/>
        <v>5</v>
      </c>
      <c r="K187" s="28">
        <f t="shared" si="31"/>
        <v>8.04686095</v>
      </c>
      <c r="L187" s="19"/>
      <c r="M187" s="47" t="s">
        <v>626</v>
      </c>
    </row>
    <row r="188" spans="1:13" ht="25.5" customHeight="1">
      <c r="A188" s="56"/>
      <c r="B188" s="17">
        <v>40408</v>
      </c>
      <c r="C188" s="18" t="s">
        <v>620</v>
      </c>
      <c r="D188" s="18" t="s">
        <v>627</v>
      </c>
      <c r="E188" s="18" t="s">
        <v>628</v>
      </c>
      <c r="F188" s="18"/>
      <c r="G188" s="21"/>
      <c r="H188" s="28">
        <v>104757</v>
      </c>
      <c r="I188" s="28">
        <f t="shared" si="30"/>
        <v>168593.00250783</v>
      </c>
      <c r="J188" s="28">
        <f t="shared" si="32"/>
        <v>4</v>
      </c>
      <c r="K188" s="28">
        <f t="shared" si="31"/>
        <v>6.43748876</v>
      </c>
      <c r="L188" s="19"/>
      <c r="M188" s="47" t="s">
        <v>629</v>
      </c>
    </row>
    <row r="189" spans="1:13" ht="25.5" customHeight="1">
      <c r="A189" s="56">
        <v>131</v>
      </c>
      <c r="B189" s="17">
        <v>40409</v>
      </c>
      <c r="C189" s="18" t="s">
        <v>630</v>
      </c>
      <c r="D189" s="18" t="s">
        <v>631</v>
      </c>
      <c r="E189" s="18" t="s">
        <v>753</v>
      </c>
      <c r="F189" s="18"/>
      <c r="G189" s="21"/>
      <c r="H189" s="28">
        <v>104854</v>
      </c>
      <c r="I189" s="28">
        <f t="shared" si="30"/>
        <v>168749.11161026</v>
      </c>
      <c r="J189" s="28">
        <f t="shared" si="32"/>
        <v>97</v>
      </c>
      <c r="K189" s="28">
        <f t="shared" si="31"/>
        <v>156.10910243</v>
      </c>
      <c r="L189" s="19"/>
      <c r="M189" s="47" t="s">
        <v>632</v>
      </c>
    </row>
    <row r="190" spans="1:13" ht="25.5" customHeight="1">
      <c r="A190" s="56">
        <v>132</v>
      </c>
      <c r="B190" s="17">
        <v>40410</v>
      </c>
      <c r="C190" s="18" t="s">
        <v>635</v>
      </c>
      <c r="D190" s="18" t="s">
        <v>634</v>
      </c>
      <c r="E190" s="18" t="s">
        <v>636</v>
      </c>
      <c r="F190" s="18"/>
      <c r="G190" s="21"/>
      <c r="H190" s="28">
        <v>104889</v>
      </c>
      <c r="I190" s="28">
        <f t="shared" si="30"/>
        <v>168805.43963690998</v>
      </c>
      <c r="J190" s="28">
        <f t="shared" si="32"/>
        <v>35</v>
      </c>
      <c r="K190" s="28">
        <f t="shared" si="31"/>
        <v>56.32802665</v>
      </c>
      <c r="L190" s="19"/>
      <c r="M190" s="47" t="s">
        <v>637</v>
      </c>
    </row>
    <row r="191" spans="1:13" ht="25.5" customHeight="1">
      <c r="A191" s="56">
        <v>133</v>
      </c>
      <c r="B191" s="17">
        <v>40411</v>
      </c>
      <c r="C191" s="18" t="s">
        <v>633</v>
      </c>
      <c r="D191" s="18" t="s">
        <v>634</v>
      </c>
      <c r="E191" s="18" t="s">
        <v>638</v>
      </c>
      <c r="F191" s="18"/>
      <c r="G191" s="21"/>
      <c r="H191" s="28">
        <v>104969</v>
      </c>
      <c r="I191" s="28">
        <f t="shared" si="30"/>
        <v>168934.18941211</v>
      </c>
      <c r="J191" s="28">
        <f t="shared" si="32"/>
        <v>80</v>
      </c>
      <c r="K191" s="28">
        <f t="shared" si="31"/>
        <v>128.7497752</v>
      </c>
      <c r="L191" s="19"/>
      <c r="M191" s="47" t="s">
        <v>640</v>
      </c>
    </row>
    <row r="192" spans="1:13" ht="25.5" customHeight="1">
      <c r="A192" s="56">
        <v>134</v>
      </c>
      <c r="B192" s="17">
        <v>40412</v>
      </c>
      <c r="C192" s="18" t="s">
        <v>639</v>
      </c>
      <c r="D192" s="18" t="s">
        <v>606</v>
      </c>
      <c r="E192" s="18" t="s">
        <v>752</v>
      </c>
      <c r="F192" s="18"/>
      <c r="G192" s="21"/>
      <c r="H192" s="28">
        <v>104978</v>
      </c>
      <c r="I192" s="28">
        <f t="shared" si="30"/>
        <v>168948.67376181998</v>
      </c>
      <c r="J192" s="28">
        <f t="shared" si="32"/>
        <v>9</v>
      </c>
      <c r="K192" s="28">
        <f t="shared" si="31"/>
        <v>14.48434971</v>
      </c>
      <c r="L192" s="19"/>
      <c r="M192" s="47" t="s">
        <v>641</v>
      </c>
    </row>
    <row r="193" spans="1:13" ht="25.5" customHeight="1">
      <c r="A193" s="56">
        <v>135</v>
      </c>
      <c r="B193" s="17">
        <v>40413</v>
      </c>
      <c r="C193" s="18" t="s">
        <v>642</v>
      </c>
      <c r="D193" s="18" t="s">
        <v>643</v>
      </c>
      <c r="E193" s="18" t="s">
        <v>752</v>
      </c>
      <c r="F193" s="18">
        <v>50</v>
      </c>
      <c r="G193" s="21">
        <f>SUM(F193/9)</f>
        <v>5.555555555555555</v>
      </c>
      <c r="H193" s="28">
        <v>105087</v>
      </c>
      <c r="I193" s="28">
        <f t="shared" si="30"/>
        <v>169124.09533053</v>
      </c>
      <c r="J193" s="28">
        <f t="shared" si="32"/>
        <v>109</v>
      </c>
      <c r="K193" s="28">
        <f t="shared" si="31"/>
        <v>175.42156871</v>
      </c>
      <c r="L193" s="19"/>
      <c r="M193" s="47" t="s">
        <v>644</v>
      </c>
    </row>
    <row r="194" spans="1:13" ht="25.5" customHeight="1">
      <c r="A194" s="56">
        <v>136</v>
      </c>
      <c r="B194" s="17">
        <v>40415</v>
      </c>
      <c r="C194" s="18" t="s">
        <v>645</v>
      </c>
      <c r="D194" s="18" t="s">
        <v>646</v>
      </c>
      <c r="E194" s="18" t="s">
        <v>647</v>
      </c>
      <c r="F194" s="18"/>
      <c r="G194" s="21"/>
      <c r="H194" s="28">
        <v>105151</v>
      </c>
      <c r="I194" s="28">
        <f t="shared" si="30"/>
        <v>169227.09515069</v>
      </c>
      <c r="J194" s="28">
        <f t="shared" si="32"/>
        <v>64</v>
      </c>
      <c r="K194" s="28">
        <f t="shared" si="31"/>
        <v>102.99982016</v>
      </c>
      <c r="L194" s="19"/>
      <c r="M194" s="47" t="s">
        <v>648</v>
      </c>
    </row>
    <row r="195" spans="1:13" ht="25.5" customHeight="1">
      <c r="A195" s="56">
        <v>137</v>
      </c>
      <c r="B195" s="17">
        <v>40417</v>
      </c>
      <c r="C195" s="18" t="s">
        <v>649</v>
      </c>
      <c r="D195" s="18" t="s">
        <v>650</v>
      </c>
      <c r="E195" s="18" t="s">
        <v>651</v>
      </c>
      <c r="F195" s="18"/>
      <c r="G195" s="21"/>
      <c r="H195" s="28">
        <v>105256</v>
      </c>
      <c r="I195" s="28">
        <f t="shared" si="30"/>
        <v>169396.07923064</v>
      </c>
      <c r="J195" s="28">
        <f t="shared" si="32"/>
        <v>105</v>
      </c>
      <c r="K195" s="28">
        <f t="shared" si="31"/>
        <v>168.98407995</v>
      </c>
      <c r="L195" s="19"/>
      <c r="M195" s="47" t="s">
        <v>652</v>
      </c>
    </row>
    <row r="196" spans="1:13" ht="25.5" customHeight="1">
      <c r="A196" s="56">
        <v>138</v>
      </c>
      <c r="B196" s="17">
        <v>40418</v>
      </c>
      <c r="C196" s="18" t="s">
        <v>653</v>
      </c>
      <c r="D196" s="18" t="s">
        <v>654</v>
      </c>
      <c r="E196" s="18" t="s">
        <v>655</v>
      </c>
      <c r="F196" s="18"/>
      <c r="G196" s="21"/>
      <c r="H196" s="28">
        <v>105301</v>
      </c>
      <c r="I196" s="28">
        <f t="shared" si="30"/>
        <v>169468.50097919</v>
      </c>
      <c r="J196" s="28">
        <f t="shared" si="32"/>
        <v>45</v>
      </c>
      <c r="K196" s="28">
        <f t="shared" si="31"/>
        <v>72.42174855</v>
      </c>
      <c r="L196" s="19"/>
      <c r="M196" s="47" t="s">
        <v>656</v>
      </c>
    </row>
    <row r="197" spans="1:13" ht="25.5" customHeight="1">
      <c r="A197" s="56">
        <v>139</v>
      </c>
      <c r="B197" s="17">
        <v>40419</v>
      </c>
      <c r="C197" s="18" t="s">
        <v>649</v>
      </c>
      <c r="D197" s="18" t="s">
        <v>657</v>
      </c>
      <c r="E197" s="18" t="s">
        <v>658</v>
      </c>
      <c r="F197" s="18"/>
      <c r="G197" s="21"/>
      <c r="H197" s="28">
        <v>105344</v>
      </c>
      <c r="I197" s="28">
        <f t="shared" si="30"/>
        <v>169537.70398336</v>
      </c>
      <c r="J197" s="28">
        <f aca="true" t="shared" si="33" ref="J197:J209">SUM(H197-H196)</f>
        <v>43</v>
      </c>
      <c r="K197" s="28">
        <f t="shared" si="31"/>
        <v>69.20300417</v>
      </c>
      <c r="L197" s="19"/>
      <c r="M197" s="47" t="s">
        <v>659</v>
      </c>
    </row>
    <row r="198" spans="1:13" ht="25.5" customHeight="1">
      <c r="A198" s="56">
        <v>140</v>
      </c>
      <c r="B198" s="17">
        <v>40423</v>
      </c>
      <c r="C198" s="18" t="s">
        <v>660</v>
      </c>
      <c r="D198" s="18" t="s">
        <v>661</v>
      </c>
      <c r="E198" s="18" t="s">
        <v>662</v>
      </c>
      <c r="F198" s="18"/>
      <c r="G198" s="21"/>
      <c r="H198" s="28">
        <v>105447</v>
      </c>
      <c r="I198" s="28">
        <f t="shared" si="30"/>
        <v>169703.46931893</v>
      </c>
      <c r="J198" s="28">
        <f t="shared" si="33"/>
        <v>103</v>
      </c>
      <c r="K198" s="28">
        <f t="shared" si="31"/>
        <v>165.76533557</v>
      </c>
      <c r="L198" s="19"/>
      <c r="M198" s="47" t="s">
        <v>663</v>
      </c>
    </row>
    <row r="199" spans="1:13" ht="25.5" customHeight="1">
      <c r="A199" s="56">
        <v>141</v>
      </c>
      <c r="B199" s="17">
        <v>40424</v>
      </c>
      <c r="C199" s="18" t="s">
        <v>667</v>
      </c>
      <c r="D199" s="18" t="s">
        <v>668</v>
      </c>
      <c r="E199" s="18" t="s">
        <v>664</v>
      </c>
      <c r="F199" s="18"/>
      <c r="G199" s="21"/>
      <c r="H199" s="28">
        <v>105566</v>
      </c>
      <c r="I199" s="28">
        <f t="shared" si="30"/>
        <v>169894.98460954</v>
      </c>
      <c r="J199" s="28">
        <f t="shared" si="33"/>
        <v>119</v>
      </c>
      <c r="K199" s="28">
        <f t="shared" si="31"/>
        <v>191.51529061</v>
      </c>
      <c r="L199" s="19"/>
      <c r="M199" s="47" t="s">
        <v>665</v>
      </c>
    </row>
    <row r="200" spans="1:13" ht="25.5" customHeight="1">
      <c r="A200" s="56">
        <v>142</v>
      </c>
      <c r="B200" s="17">
        <v>40425</v>
      </c>
      <c r="C200" s="18" t="s">
        <v>666</v>
      </c>
      <c r="D200" s="18" t="s">
        <v>669</v>
      </c>
      <c r="E200" s="18" t="s">
        <v>670</v>
      </c>
      <c r="F200" s="18"/>
      <c r="G200" s="21"/>
      <c r="H200" s="28">
        <v>105773</v>
      </c>
      <c r="I200" s="28">
        <f t="shared" si="30"/>
        <v>170228.12465287</v>
      </c>
      <c r="J200" s="28">
        <f t="shared" si="33"/>
        <v>207</v>
      </c>
      <c r="K200" s="28">
        <f t="shared" si="31"/>
        <v>333.14004332999997</v>
      </c>
      <c r="L200" s="19"/>
      <c r="M200" s="47" t="s">
        <v>671</v>
      </c>
    </row>
    <row r="201" spans="1:13" ht="25.5" customHeight="1">
      <c r="A201" s="56">
        <v>143</v>
      </c>
      <c r="B201" s="17">
        <v>40427</v>
      </c>
      <c r="C201" s="18" t="s">
        <v>672</v>
      </c>
      <c r="D201" s="18" t="s">
        <v>673</v>
      </c>
      <c r="E201" s="18" t="s">
        <v>674</v>
      </c>
      <c r="F201" s="18"/>
      <c r="G201" s="21"/>
      <c r="H201" s="28">
        <v>105984</v>
      </c>
      <c r="I201" s="28">
        <f t="shared" si="30"/>
        <v>170567.70218495998</v>
      </c>
      <c r="J201" s="28">
        <f t="shared" si="33"/>
        <v>211</v>
      </c>
      <c r="K201" s="28">
        <f t="shared" si="31"/>
        <v>339.57753209</v>
      </c>
      <c r="L201" s="19"/>
      <c r="M201" s="47" t="s">
        <v>675</v>
      </c>
    </row>
    <row r="202" spans="1:13" ht="25.5" customHeight="1">
      <c r="A202" s="56">
        <v>144</v>
      </c>
      <c r="B202" s="17">
        <v>40429</v>
      </c>
      <c r="C202" s="18" t="s">
        <v>676</v>
      </c>
      <c r="D202" s="18" t="s">
        <v>433</v>
      </c>
      <c r="E202" s="18" t="s">
        <v>677</v>
      </c>
      <c r="F202" s="18"/>
      <c r="G202" s="21"/>
      <c r="H202" s="28">
        <v>106066</v>
      </c>
      <c r="I202" s="28">
        <f t="shared" si="30"/>
        <v>170699.67070454</v>
      </c>
      <c r="J202" s="28">
        <f t="shared" si="33"/>
        <v>82</v>
      </c>
      <c r="K202" s="28">
        <f t="shared" si="31"/>
        <v>131.96851958</v>
      </c>
      <c r="L202" s="19"/>
      <c r="M202" s="47" t="s">
        <v>678</v>
      </c>
    </row>
    <row r="203" spans="1:13" ht="25.5" customHeight="1">
      <c r="A203" s="56">
        <v>145</v>
      </c>
      <c r="B203" s="17">
        <v>40430</v>
      </c>
      <c r="C203" s="18" t="s">
        <v>679</v>
      </c>
      <c r="D203" s="18" t="s">
        <v>680</v>
      </c>
      <c r="E203" s="18" t="s">
        <v>681</v>
      </c>
      <c r="F203" s="18"/>
      <c r="G203" s="21"/>
      <c r="H203" s="28">
        <v>106126</v>
      </c>
      <c r="I203" s="28">
        <f t="shared" si="30"/>
        <v>170796.23303594</v>
      </c>
      <c r="J203" s="28">
        <f t="shared" si="33"/>
        <v>60</v>
      </c>
      <c r="K203" s="28">
        <f t="shared" si="31"/>
        <v>96.5623314</v>
      </c>
      <c r="L203" s="19"/>
      <c r="M203" s="47" t="s">
        <v>682</v>
      </c>
    </row>
    <row r="204" spans="1:13" ht="25.5" customHeight="1">
      <c r="A204" s="56">
        <v>146</v>
      </c>
      <c r="B204" s="17">
        <v>40432</v>
      </c>
      <c r="C204" s="18" t="s">
        <v>684</v>
      </c>
      <c r="D204" s="18" t="s">
        <v>683</v>
      </c>
      <c r="E204" s="18" t="s">
        <v>689</v>
      </c>
      <c r="F204" s="18"/>
      <c r="G204" s="21"/>
      <c r="H204" s="28">
        <v>106272</v>
      </c>
      <c r="I204" s="28">
        <f t="shared" si="30"/>
        <v>171031.20137568</v>
      </c>
      <c r="J204" s="28">
        <f t="shared" si="33"/>
        <v>146</v>
      </c>
      <c r="K204" s="28">
        <f t="shared" si="31"/>
        <v>234.96833974</v>
      </c>
      <c r="L204" s="19"/>
      <c r="M204" s="47" t="s">
        <v>685</v>
      </c>
    </row>
    <row r="205" spans="1:13" ht="25.5" customHeight="1">
      <c r="A205" s="56">
        <v>147</v>
      </c>
      <c r="B205" s="17">
        <v>40433</v>
      </c>
      <c r="C205" s="18" t="s">
        <v>686</v>
      </c>
      <c r="D205" s="18" t="s">
        <v>688</v>
      </c>
      <c r="E205" s="18" t="s">
        <v>692</v>
      </c>
      <c r="F205" s="18"/>
      <c r="G205" s="21"/>
      <c r="H205" s="28">
        <v>106404</v>
      </c>
      <c r="I205" s="28">
        <f t="shared" si="30"/>
        <v>171243.63850476</v>
      </c>
      <c r="J205" s="28">
        <f t="shared" si="33"/>
        <v>132</v>
      </c>
      <c r="K205" s="28">
        <f t="shared" si="31"/>
        <v>212.43712908</v>
      </c>
      <c r="L205" s="19"/>
      <c r="M205" s="47" t="s">
        <v>694</v>
      </c>
    </row>
    <row r="206" spans="1:13" ht="25.5" customHeight="1">
      <c r="A206" s="56">
        <v>148</v>
      </c>
      <c r="B206" s="17">
        <v>40434</v>
      </c>
      <c r="C206" s="18" t="s">
        <v>687</v>
      </c>
      <c r="D206" s="18" t="s">
        <v>690</v>
      </c>
      <c r="E206" s="18" t="s">
        <v>691</v>
      </c>
      <c r="F206" s="18"/>
      <c r="G206" s="21"/>
      <c r="H206" s="28">
        <v>106487</v>
      </c>
      <c r="I206" s="28">
        <f t="shared" si="30"/>
        <v>171377.21639652998</v>
      </c>
      <c r="J206" s="28">
        <f t="shared" si="33"/>
        <v>83</v>
      </c>
      <c r="K206" s="28">
        <f t="shared" si="31"/>
        <v>133.57789177</v>
      </c>
      <c r="L206" s="19"/>
      <c r="M206" s="47" t="s">
        <v>693</v>
      </c>
    </row>
    <row r="207" spans="1:13" ht="25.5" customHeight="1">
      <c r="A207" s="56">
        <v>149</v>
      </c>
      <c r="B207" s="17">
        <v>40437</v>
      </c>
      <c r="C207" s="18" t="s">
        <v>698</v>
      </c>
      <c r="D207" s="18" t="s">
        <v>695</v>
      </c>
      <c r="E207" s="18" t="s">
        <v>696</v>
      </c>
      <c r="F207" s="18"/>
      <c r="G207" s="21"/>
      <c r="H207" s="28">
        <v>106515</v>
      </c>
      <c r="I207" s="28">
        <f t="shared" si="30"/>
        <v>171422.27881785</v>
      </c>
      <c r="J207" s="28">
        <f t="shared" si="33"/>
        <v>28</v>
      </c>
      <c r="K207" s="28">
        <f t="shared" si="31"/>
        <v>45.06242132</v>
      </c>
      <c r="L207" s="19"/>
      <c r="M207" s="47" t="s">
        <v>697</v>
      </c>
    </row>
    <row r="208" spans="1:13" ht="25.5" customHeight="1">
      <c r="A208" s="56">
        <v>150</v>
      </c>
      <c r="B208" s="17">
        <v>40438</v>
      </c>
      <c r="C208" s="18" t="s">
        <v>699</v>
      </c>
      <c r="D208" s="18" t="s">
        <v>700</v>
      </c>
      <c r="E208" s="18" t="s">
        <v>701</v>
      </c>
      <c r="F208" s="18"/>
      <c r="G208" s="21"/>
      <c r="H208" s="28">
        <v>106560</v>
      </c>
      <c r="I208" s="28">
        <f t="shared" si="30"/>
        <v>171494.7005664</v>
      </c>
      <c r="J208" s="28">
        <f t="shared" si="33"/>
        <v>45</v>
      </c>
      <c r="K208" s="28">
        <f t="shared" si="31"/>
        <v>72.42174855</v>
      </c>
      <c r="L208" s="19"/>
      <c r="M208" s="47" t="s">
        <v>702</v>
      </c>
    </row>
    <row r="209" spans="1:13" ht="25.5" customHeight="1">
      <c r="A209" s="56">
        <v>151</v>
      </c>
      <c r="B209" s="17">
        <v>40441</v>
      </c>
      <c r="C209" s="18" t="s">
        <v>703</v>
      </c>
      <c r="D209" s="18" t="s">
        <v>704</v>
      </c>
      <c r="E209" s="18" t="s">
        <v>674</v>
      </c>
      <c r="F209" s="18"/>
      <c r="G209" s="21"/>
      <c r="H209" s="28">
        <v>106608</v>
      </c>
      <c r="I209" s="28">
        <f t="shared" si="30"/>
        <v>171571.95043152</v>
      </c>
      <c r="J209" s="28">
        <f t="shared" si="33"/>
        <v>48</v>
      </c>
      <c r="K209" s="28">
        <f t="shared" si="31"/>
        <v>77.24986512</v>
      </c>
      <c r="L209" s="19"/>
      <c r="M209" s="47" t="s">
        <v>705</v>
      </c>
    </row>
    <row r="210" spans="1:13" ht="25.5" customHeight="1">
      <c r="A210" s="56">
        <v>152</v>
      </c>
      <c r="B210" s="17">
        <v>40442</v>
      </c>
      <c r="C210" s="18" t="s">
        <v>706</v>
      </c>
      <c r="D210" s="18" t="s">
        <v>709</v>
      </c>
      <c r="E210" s="18" t="s">
        <v>712</v>
      </c>
      <c r="F210" s="18"/>
      <c r="G210" s="21"/>
      <c r="H210" s="28">
        <v>106651</v>
      </c>
      <c r="I210" s="28">
        <f t="shared" si="30"/>
        <v>171641.15343569</v>
      </c>
      <c r="J210" s="28">
        <f>SUM(H210-H209)</f>
        <v>43</v>
      </c>
      <c r="K210" s="28">
        <f t="shared" si="31"/>
        <v>69.20300417</v>
      </c>
      <c r="L210" s="19"/>
      <c r="M210" s="47" t="s">
        <v>713</v>
      </c>
    </row>
    <row r="211" spans="1:13" ht="25.5" customHeight="1">
      <c r="A211" s="56">
        <v>153</v>
      </c>
      <c r="B211" s="17">
        <v>40443</v>
      </c>
      <c r="C211" s="18" t="s">
        <v>707</v>
      </c>
      <c r="D211" s="18" t="s">
        <v>710</v>
      </c>
      <c r="E211" s="18" t="s">
        <v>711</v>
      </c>
      <c r="F211" s="18"/>
      <c r="G211" s="21"/>
      <c r="H211" s="28">
        <v>106673</v>
      </c>
      <c r="I211" s="28">
        <f t="shared" si="30"/>
        <v>171676.55962387</v>
      </c>
      <c r="J211" s="28">
        <f>SUM(H211-H210)</f>
        <v>22</v>
      </c>
      <c r="K211" s="28">
        <f>SUM(J211)*1.60937219</f>
        <v>35.40618818</v>
      </c>
      <c r="L211" s="19"/>
      <c r="M211" s="47" t="s">
        <v>708</v>
      </c>
    </row>
    <row r="212" spans="1:13" ht="25.5" customHeight="1">
      <c r="A212" s="56">
        <v>154</v>
      </c>
      <c r="B212" s="17">
        <v>40444</v>
      </c>
      <c r="C212" s="18" t="s">
        <v>714</v>
      </c>
      <c r="D212" s="18" t="s">
        <v>715</v>
      </c>
      <c r="E212" s="18" t="s">
        <v>674</v>
      </c>
      <c r="F212" s="18"/>
      <c r="G212" s="21"/>
      <c r="H212" s="28">
        <v>106687</v>
      </c>
      <c r="I212" s="28">
        <f t="shared" si="30"/>
        <v>171699.09083453</v>
      </c>
      <c r="J212" s="28">
        <f>SUM(H212-H211)</f>
        <v>14</v>
      </c>
      <c r="K212" s="28">
        <f t="shared" si="31"/>
        <v>22.53121066</v>
      </c>
      <c r="L212" s="19"/>
      <c r="M212" s="47" t="s">
        <v>718</v>
      </c>
    </row>
    <row r="213" spans="1:13" ht="14.25" customHeight="1">
      <c r="A213" s="56"/>
      <c r="B213" s="97" t="s">
        <v>716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9"/>
    </row>
    <row r="214" spans="1:13" ht="25.5" customHeight="1">
      <c r="A214" s="56">
        <v>155</v>
      </c>
      <c r="B214" s="17">
        <v>40445</v>
      </c>
      <c r="C214" s="18" t="s">
        <v>717</v>
      </c>
      <c r="D214" s="18" t="s">
        <v>721</v>
      </c>
      <c r="E214" s="18" t="s">
        <v>719</v>
      </c>
      <c r="F214" s="18"/>
      <c r="G214" s="21"/>
      <c r="H214" s="28">
        <v>106726</v>
      </c>
      <c r="I214" s="28">
        <f>SUM(H214)*1.60937219</f>
        <v>171761.85634994</v>
      </c>
      <c r="J214" s="28">
        <f>SUM(H214-H212)</f>
        <v>39</v>
      </c>
      <c r="K214" s="28">
        <f>SUM(J214)*1.60937219</f>
        <v>62.76551541</v>
      </c>
      <c r="L214" s="19"/>
      <c r="M214" s="47" t="s">
        <v>720</v>
      </c>
    </row>
    <row r="215" spans="1:13" ht="25.5" customHeight="1">
      <c r="A215" s="56">
        <v>156</v>
      </c>
      <c r="B215" s="17">
        <v>40446</v>
      </c>
      <c r="C215" s="18" t="s">
        <v>703</v>
      </c>
      <c r="D215" s="18" t="s">
        <v>704</v>
      </c>
      <c r="E215" s="18" t="s">
        <v>674</v>
      </c>
      <c r="F215" s="18"/>
      <c r="G215" s="21"/>
      <c r="H215" s="28">
        <v>106779</v>
      </c>
      <c r="I215" s="28">
        <f t="shared" si="30"/>
        <v>171847.15307601</v>
      </c>
      <c r="J215" s="28">
        <f aca="true" t="shared" si="34" ref="J215:J226">SUM(H215-H214)</f>
        <v>53</v>
      </c>
      <c r="K215" s="28">
        <f t="shared" si="31"/>
        <v>85.29672607</v>
      </c>
      <c r="L215" s="19"/>
      <c r="M215" s="47" t="s">
        <v>705</v>
      </c>
    </row>
    <row r="216" spans="1:13" ht="25.5" customHeight="1">
      <c r="A216" s="56">
        <v>157</v>
      </c>
      <c r="B216" s="17">
        <v>40447</v>
      </c>
      <c r="C216" s="18" t="s">
        <v>699</v>
      </c>
      <c r="D216" s="18" t="s">
        <v>700</v>
      </c>
      <c r="E216" s="18" t="s">
        <v>701</v>
      </c>
      <c r="F216" s="18"/>
      <c r="G216" s="21"/>
      <c r="H216" s="28">
        <v>106826</v>
      </c>
      <c r="I216" s="28">
        <f t="shared" si="30"/>
        <v>171922.79356894</v>
      </c>
      <c r="J216" s="28">
        <f t="shared" si="34"/>
        <v>47</v>
      </c>
      <c r="K216" s="28">
        <f t="shared" si="31"/>
        <v>75.64049293</v>
      </c>
      <c r="L216" s="19"/>
      <c r="M216" s="47" t="s">
        <v>708</v>
      </c>
    </row>
    <row r="217" spans="1:13" ht="25.5" customHeight="1">
      <c r="A217" s="56">
        <v>158</v>
      </c>
      <c r="B217" s="17">
        <v>40449</v>
      </c>
      <c r="C217" s="18" t="s">
        <v>698</v>
      </c>
      <c r="D217" s="18" t="s">
        <v>722</v>
      </c>
      <c r="E217" s="18" t="s">
        <v>723</v>
      </c>
      <c r="F217" s="18"/>
      <c r="G217" s="21"/>
      <c r="H217" s="28">
        <v>106879</v>
      </c>
      <c r="I217" s="28">
        <f t="shared" si="30"/>
        <v>172008.09029500998</v>
      </c>
      <c r="J217" s="28">
        <f t="shared" si="34"/>
        <v>53</v>
      </c>
      <c r="K217" s="28">
        <f t="shared" si="31"/>
        <v>85.29672607</v>
      </c>
      <c r="L217" s="19"/>
      <c r="M217" s="47" t="s">
        <v>724</v>
      </c>
    </row>
    <row r="218" spans="1:13" ht="25.5" customHeight="1">
      <c r="A218" s="56">
        <v>159</v>
      </c>
      <c r="B218" s="17">
        <v>40451</v>
      </c>
      <c r="C218" s="18" t="s">
        <v>725</v>
      </c>
      <c r="D218" s="18" t="s">
        <v>726</v>
      </c>
      <c r="E218" s="18" t="s">
        <v>727</v>
      </c>
      <c r="F218" s="18"/>
      <c r="G218" s="21"/>
      <c r="H218" s="28">
        <v>106985</v>
      </c>
      <c r="I218" s="28">
        <f t="shared" si="30"/>
        <v>172178.68374715</v>
      </c>
      <c r="J218" s="28">
        <f t="shared" si="34"/>
        <v>106</v>
      </c>
      <c r="K218" s="28">
        <f t="shared" si="31"/>
        <v>170.59345214</v>
      </c>
      <c r="L218" s="19"/>
      <c r="M218" s="47" t="s">
        <v>728</v>
      </c>
    </row>
    <row r="219" spans="1:13" ht="25.5" customHeight="1">
      <c r="A219" s="56">
        <v>160</v>
      </c>
      <c r="B219" s="17">
        <v>40452</v>
      </c>
      <c r="C219" s="18" t="s">
        <v>729</v>
      </c>
      <c r="D219" s="18" t="s">
        <v>731</v>
      </c>
      <c r="E219" s="18" t="s">
        <v>730</v>
      </c>
      <c r="F219" s="18"/>
      <c r="G219" s="21"/>
      <c r="H219" s="28">
        <v>107053</v>
      </c>
      <c r="I219" s="28">
        <f t="shared" si="30"/>
        <v>172288.12105607</v>
      </c>
      <c r="J219" s="28">
        <f t="shared" si="34"/>
        <v>68</v>
      </c>
      <c r="K219" s="28">
        <f t="shared" si="31"/>
        <v>109.43730891999999</v>
      </c>
      <c r="L219" s="19"/>
      <c r="M219" s="47" t="s">
        <v>732</v>
      </c>
    </row>
    <row r="220" spans="1:13" ht="25.5" customHeight="1">
      <c r="A220" s="56">
        <v>161</v>
      </c>
      <c r="B220" s="17">
        <v>40453</v>
      </c>
      <c r="C220" s="18" t="s">
        <v>733</v>
      </c>
      <c r="D220" s="18" t="s">
        <v>734</v>
      </c>
      <c r="E220" s="18" t="s">
        <v>735</v>
      </c>
      <c r="F220" s="18"/>
      <c r="G220" s="21"/>
      <c r="H220" s="28">
        <v>107111</v>
      </c>
      <c r="I220" s="28">
        <f t="shared" si="30"/>
        <v>172381.46464309</v>
      </c>
      <c r="J220" s="28">
        <f t="shared" si="34"/>
        <v>58</v>
      </c>
      <c r="K220" s="28">
        <f t="shared" si="31"/>
        <v>93.34358702</v>
      </c>
      <c r="L220" s="19"/>
      <c r="M220" s="47" t="s">
        <v>736</v>
      </c>
    </row>
    <row r="221" spans="1:13" ht="25.5" customHeight="1">
      <c r="A221" s="56">
        <v>162</v>
      </c>
      <c r="B221" s="17">
        <v>40454</v>
      </c>
      <c r="C221" s="18" t="s">
        <v>737</v>
      </c>
      <c r="D221" s="18" t="s">
        <v>433</v>
      </c>
      <c r="E221" s="18" t="s">
        <v>743</v>
      </c>
      <c r="F221" s="18"/>
      <c r="G221" s="21"/>
      <c r="H221" s="28">
        <v>107150</v>
      </c>
      <c r="I221" s="28">
        <f t="shared" si="30"/>
        <v>172444.2301585</v>
      </c>
      <c r="J221" s="28">
        <f t="shared" si="34"/>
        <v>39</v>
      </c>
      <c r="K221" s="28">
        <f t="shared" si="31"/>
        <v>62.76551541</v>
      </c>
      <c r="L221" s="19"/>
      <c r="M221" s="47" t="s">
        <v>739</v>
      </c>
    </row>
    <row r="222" spans="1:13" ht="25.5" customHeight="1">
      <c r="A222" s="56">
        <v>163</v>
      </c>
      <c r="B222" s="17">
        <v>40455</v>
      </c>
      <c r="C222" s="18" t="s">
        <v>738</v>
      </c>
      <c r="D222" s="18" t="s">
        <v>745</v>
      </c>
      <c r="E222" s="18" t="s">
        <v>742</v>
      </c>
      <c r="F222" s="18"/>
      <c r="G222" s="21"/>
      <c r="H222" s="28">
        <v>107163</v>
      </c>
      <c r="I222" s="28">
        <f t="shared" si="30"/>
        <v>172465.15199697</v>
      </c>
      <c r="J222" s="28">
        <f t="shared" si="34"/>
        <v>13</v>
      </c>
      <c r="K222" s="28">
        <f t="shared" si="31"/>
        <v>20.92183847</v>
      </c>
      <c r="L222" s="19"/>
      <c r="M222" s="47" t="s">
        <v>740</v>
      </c>
    </row>
    <row r="223" spans="1:13" ht="25.5" customHeight="1">
      <c r="A223" s="56">
        <v>164</v>
      </c>
      <c r="B223" s="17">
        <v>40456</v>
      </c>
      <c r="C223" s="18" t="s">
        <v>737</v>
      </c>
      <c r="D223" s="18" t="s">
        <v>433</v>
      </c>
      <c r="E223" s="18" t="s">
        <v>744</v>
      </c>
      <c r="F223" s="18"/>
      <c r="G223" s="21"/>
      <c r="H223" s="28">
        <v>107178</v>
      </c>
      <c r="I223" s="28">
        <f t="shared" si="30"/>
        <v>172489.29257982</v>
      </c>
      <c r="J223" s="28">
        <f t="shared" si="34"/>
        <v>15</v>
      </c>
      <c r="K223" s="28">
        <f t="shared" si="31"/>
        <v>24.14058285</v>
      </c>
      <c r="L223" s="19"/>
      <c r="M223" s="47" t="s">
        <v>741</v>
      </c>
    </row>
    <row r="224" spans="1:13" ht="25.5" customHeight="1">
      <c r="A224" s="56">
        <v>165</v>
      </c>
      <c r="B224" s="17">
        <v>40457</v>
      </c>
      <c r="C224" s="18" t="s">
        <v>746</v>
      </c>
      <c r="D224" s="18" t="s">
        <v>747</v>
      </c>
      <c r="E224" s="18" t="s">
        <v>744</v>
      </c>
      <c r="F224" s="18">
        <v>160</v>
      </c>
      <c r="G224" s="21">
        <f>SUM(F224/9)</f>
        <v>17.77777777777778</v>
      </c>
      <c r="H224" s="28">
        <v>107178</v>
      </c>
      <c r="I224" s="28">
        <f t="shared" si="30"/>
        <v>172489.29257982</v>
      </c>
      <c r="J224" s="28">
        <f t="shared" si="34"/>
        <v>0</v>
      </c>
      <c r="K224" s="28">
        <f t="shared" si="31"/>
        <v>0</v>
      </c>
      <c r="L224" s="19"/>
      <c r="M224" s="47" t="s">
        <v>748</v>
      </c>
    </row>
    <row r="225" spans="1:13" ht="25.5" customHeight="1">
      <c r="A225" s="56">
        <v>166</v>
      </c>
      <c r="B225" s="17">
        <v>40458</v>
      </c>
      <c r="C225" s="18" t="s">
        <v>737</v>
      </c>
      <c r="D225" s="18" t="s">
        <v>433</v>
      </c>
      <c r="E225" s="18" t="s">
        <v>744</v>
      </c>
      <c r="F225" s="18">
        <v>15</v>
      </c>
      <c r="G225" s="21">
        <f>SUM(F225/9)</f>
        <v>1.6666666666666667</v>
      </c>
      <c r="H225" s="28">
        <v>107180</v>
      </c>
      <c r="I225" s="28">
        <f t="shared" si="30"/>
        <v>172492.5113242</v>
      </c>
      <c r="J225" s="28">
        <f t="shared" si="34"/>
        <v>2</v>
      </c>
      <c r="K225" s="28">
        <f t="shared" si="31"/>
        <v>3.21874438</v>
      </c>
      <c r="L225" s="19"/>
      <c r="M225" s="47" t="s">
        <v>749</v>
      </c>
    </row>
    <row r="226" spans="1:15" ht="25.5" customHeight="1">
      <c r="A226" s="42">
        <v>167</v>
      </c>
      <c r="B226" s="63">
        <v>40460</v>
      </c>
      <c r="C226" s="62" t="s">
        <v>750</v>
      </c>
      <c r="D226" s="43"/>
      <c r="E226" s="43"/>
      <c r="F226" s="43"/>
      <c r="G226" s="59"/>
      <c r="H226" s="60">
        <v>107195</v>
      </c>
      <c r="I226" s="60">
        <f t="shared" si="30"/>
        <v>172516.65190705</v>
      </c>
      <c r="J226" s="61">
        <f t="shared" si="34"/>
        <v>15</v>
      </c>
      <c r="K226" s="61">
        <f t="shared" si="31"/>
        <v>24.14058285</v>
      </c>
      <c r="L226" s="44"/>
      <c r="M226" s="43"/>
      <c r="O226" s="70"/>
    </row>
    <row r="227" spans="1:13" ht="15.75" customHeight="1">
      <c r="A227" s="87" t="s">
        <v>754</v>
      </c>
      <c r="B227" s="88"/>
      <c r="C227" s="89"/>
      <c r="D227" s="10" t="s">
        <v>43</v>
      </c>
      <c r="E227" s="11" t="s">
        <v>44</v>
      </c>
      <c r="F227" s="81" t="s">
        <v>46</v>
      </c>
      <c r="G227" s="81"/>
      <c r="H227" s="81"/>
      <c r="I227" s="81"/>
      <c r="J227" s="81"/>
      <c r="K227" s="81"/>
      <c r="L227" s="81"/>
      <c r="M227" s="82"/>
    </row>
    <row r="228" spans="1:13" ht="15.75" customHeight="1">
      <c r="A228" s="90"/>
      <c r="B228" s="91"/>
      <c r="C228" s="92"/>
      <c r="D228" s="29">
        <f>SUM(I259-I231)</f>
        <v>4379.101728990005</v>
      </c>
      <c r="E228" s="30" t="s">
        <v>855</v>
      </c>
      <c r="F228" s="93" t="s">
        <v>612</v>
      </c>
      <c r="G228" s="93"/>
      <c r="H228" s="93"/>
      <c r="I228" s="93"/>
      <c r="J228" s="93"/>
      <c r="K228" s="93"/>
      <c r="L228" s="93"/>
      <c r="M228" s="94"/>
    </row>
    <row r="229" spans="1:13" ht="27" customHeight="1">
      <c r="A229" s="74" t="s">
        <v>24</v>
      </c>
      <c r="B229" s="76" t="s">
        <v>36</v>
      </c>
      <c r="C229" s="78" t="s">
        <v>37</v>
      </c>
      <c r="D229" s="78"/>
      <c r="E229" s="78"/>
      <c r="F229" s="79" t="s">
        <v>202</v>
      </c>
      <c r="G229" s="80"/>
      <c r="H229" s="78" t="s">
        <v>34</v>
      </c>
      <c r="I229" s="80"/>
      <c r="J229" s="79" t="s">
        <v>35</v>
      </c>
      <c r="K229" s="78"/>
      <c r="L229" s="95" t="s">
        <v>41</v>
      </c>
      <c r="M229" s="85" t="s">
        <v>29</v>
      </c>
    </row>
    <row r="230" spans="1:13" ht="25.5" customHeight="1">
      <c r="A230" s="75"/>
      <c r="B230" s="77"/>
      <c r="C230" s="6" t="s">
        <v>25</v>
      </c>
      <c r="D230" s="4" t="s">
        <v>26</v>
      </c>
      <c r="E230" s="5" t="s">
        <v>27</v>
      </c>
      <c r="F230" s="9" t="s">
        <v>758</v>
      </c>
      <c r="G230" s="9" t="s">
        <v>42</v>
      </c>
      <c r="H230" s="6" t="s">
        <v>31</v>
      </c>
      <c r="I230" s="4" t="s">
        <v>33</v>
      </c>
      <c r="J230" s="4" t="s">
        <v>31</v>
      </c>
      <c r="K230" s="5" t="s">
        <v>28</v>
      </c>
      <c r="L230" s="96"/>
      <c r="M230" s="86"/>
    </row>
    <row r="231" spans="1:13" ht="25.5" customHeight="1">
      <c r="A231" s="16">
        <v>167</v>
      </c>
      <c r="B231" s="13">
        <v>40460</v>
      </c>
      <c r="C231" s="18" t="s">
        <v>755</v>
      </c>
      <c r="D231" s="18" t="s">
        <v>756</v>
      </c>
      <c r="E231" s="18" t="s">
        <v>757</v>
      </c>
      <c r="F231" s="18">
        <v>40</v>
      </c>
      <c r="G231" s="21">
        <f>SUM(F231/3.5)</f>
        <v>11.428571428571429</v>
      </c>
      <c r="H231" s="28">
        <v>107280</v>
      </c>
      <c r="I231" s="28">
        <f>SUM(H231)*1.60937219</f>
        <v>172653.4485432</v>
      </c>
      <c r="J231" s="28">
        <f>SUM(H231-H192)</f>
        <v>2302</v>
      </c>
      <c r="K231" s="28">
        <f aca="true" t="shared" si="35" ref="K231:K259">SUM(J231)*1.60937219</f>
        <v>3704.77478138</v>
      </c>
      <c r="L231" s="19"/>
      <c r="M231" s="47" t="s">
        <v>613</v>
      </c>
    </row>
    <row r="232" spans="1:13" ht="25.5" customHeight="1">
      <c r="A232" s="16">
        <v>168</v>
      </c>
      <c r="B232" s="69">
        <v>40461</v>
      </c>
      <c r="C232" s="18" t="s">
        <v>525</v>
      </c>
      <c r="D232" s="18" t="s">
        <v>759</v>
      </c>
      <c r="E232" s="18" t="s">
        <v>761</v>
      </c>
      <c r="F232" s="18"/>
      <c r="G232" s="21"/>
      <c r="H232" s="28">
        <v>107347</v>
      </c>
      <c r="I232" s="28">
        <f aca="true" t="shared" si="36" ref="I232:I259">SUM(H232)*1.60937219</f>
        <v>172761.27647993</v>
      </c>
      <c r="J232" s="28">
        <f aca="true" t="shared" si="37" ref="J232:J259">SUM(H232-H231)</f>
        <v>67</v>
      </c>
      <c r="K232" s="28">
        <f t="shared" si="35"/>
        <v>107.82793673</v>
      </c>
      <c r="L232" s="19"/>
      <c r="M232" s="47" t="s">
        <v>760</v>
      </c>
    </row>
    <row r="233" spans="1:13" ht="25.5" customHeight="1">
      <c r="A233" s="16">
        <v>169</v>
      </c>
      <c r="B233" s="17">
        <v>40462</v>
      </c>
      <c r="C233" s="18" t="s">
        <v>762</v>
      </c>
      <c r="D233" s="18" t="s">
        <v>763</v>
      </c>
      <c r="E233" s="18" t="s">
        <v>764</v>
      </c>
      <c r="F233" s="18">
        <v>40</v>
      </c>
      <c r="G233" s="21">
        <f>SUM(F233/3.5)</f>
        <v>11.428571428571429</v>
      </c>
      <c r="H233" s="28">
        <v>107479</v>
      </c>
      <c r="I233" s="28">
        <f t="shared" si="36"/>
        <v>172973.71360901</v>
      </c>
      <c r="J233" s="28">
        <f t="shared" si="37"/>
        <v>132</v>
      </c>
      <c r="K233" s="28">
        <f t="shared" si="35"/>
        <v>212.43712908</v>
      </c>
      <c r="L233" s="19"/>
      <c r="M233" s="47" t="s">
        <v>765</v>
      </c>
    </row>
    <row r="234" spans="1:13" ht="25.5" customHeight="1">
      <c r="A234" s="16">
        <v>170</v>
      </c>
      <c r="B234" s="17">
        <v>40470</v>
      </c>
      <c r="C234" s="18" t="s">
        <v>768</v>
      </c>
      <c r="D234" s="18" t="s">
        <v>767</v>
      </c>
      <c r="E234" s="18" t="s">
        <v>769</v>
      </c>
      <c r="F234" s="18"/>
      <c r="G234" s="21"/>
      <c r="H234" s="28">
        <v>107604</v>
      </c>
      <c r="I234" s="28">
        <f t="shared" si="36"/>
        <v>173174.88513275998</v>
      </c>
      <c r="J234" s="28">
        <f t="shared" si="37"/>
        <v>125</v>
      </c>
      <c r="K234" s="28">
        <f t="shared" si="35"/>
        <v>201.17152375</v>
      </c>
      <c r="L234" s="19"/>
      <c r="M234" s="47" t="s">
        <v>770</v>
      </c>
    </row>
    <row r="235" spans="1:13" ht="25.5" customHeight="1">
      <c r="A235" s="16">
        <v>171</v>
      </c>
      <c r="B235" s="17">
        <v>40471</v>
      </c>
      <c r="C235" s="18" t="s">
        <v>766</v>
      </c>
      <c r="D235" s="18" t="s">
        <v>771</v>
      </c>
      <c r="E235" s="18" t="s">
        <v>773</v>
      </c>
      <c r="F235" s="18"/>
      <c r="G235" s="21"/>
      <c r="H235" s="28">
        <v>107648</v>
      </c>
      <c r="I235" s="28">
        <f t="shared" si="36"/>
        <v>173245.69750912</v>
      </c>
      <c r="J235" s="28">
        <f t="shared" si="37"/>
        <v>44</v>
      </c>
      <c r="K235" s="28">
        <f t="shared" si="35"/>
        <v>70.81237636</v>
      </c>
      <c r="L235" s="19"/>
      <c r="M235" s="47" t="s">
        <v>772</v>
      </c>
    </row>
    <row r="236" spans="1:13" ht="25.5" customHeight="1">
      <c r="A236" s="16">
        <v>172</v>
      </c>
      <c r="B236" s="17">
        <v>40472</v>
      </c>
      <c r="C236" s="18" t="s">
        <v>777</v>
      </c>
      <c r="D236" s="18" t="s">
        <v>774</v>
      </c>
      <c r="E236" s="18" t="s">
        <v>775</v>
      </c>
      <c r="F236" s="18"/>
      <c r="G236" s="21"/>
      <c r="H236" s="28">
        <v>107838</v>
      </c>
      <c r="I236" s="28">
        <f t="shared" si="36"/>
        <v>173551.47822522</v>
      </c>
      <c r="J236" s="28">
        <f t="shared" si="37"/>
        <v>190</v>
      </c>
      <c r="K236" s="28">
        <f t="shared" si="35"/>
        <v>305.7807161</v>
      </c>
      <c r="L236" s="19"/>
      <c r="M236" s="47" t="s">
        <v>776</v>
      </c>
    </row>
    <row r="237" spans="1:13" ht="25.5" customHeight="1">
      <c r="A237" s="16">
        <v>173</v>
      </c>
      <c r="B237" s="17">
        <v>40473</v>
      </c>
      <c r="C237" s="18" t="s">
        <v>778</v>
      </c>
      <c r="D237" s="18" t="s">
        <v>779</v>
      </c>
      <c r="E237" s="18" t="s">
        <v>780</v>
      </c>
      <c r="F237" s="18"/>
      <c r="G237" s="21"/>
      <c r="H237" s="28">
        <v>107931</v>
      </c>
      <c r="I237" s="28">
        <f t="shared" si="36"/>
        <v>173701.14983889</v>
      </c>
      <c r="J237" s="28">
        <f t="shared" si="37"/>
        <v>93</v>
      </c>
      <c r="K237" s="28">
        <f t="shared" si="35"/>
        <v>149.67161367</v>
      </c>
      <c r="L237" s="19"/>
      <c r="M237" s="47" t="s">
        <v>784</v>
      </c>
    </row>
    <row r="238" spans="1:13" ht="25.5" customHeight="1">
      <c r="A238" s="16">
        <v>174</v>
      </c>
      <c r="B238" s="17">
        <v>40474</v>
      </c>
      <c r="C238" s="18" t="s">
        <v>781</v>
      </c>
      <c r="D238" s="18" t="s">
        <v>782</v>
      </c>
      <c r="E238" s="18" t="s">
        <v>783</v>
      </c>
      <c r="F238" s="18">
        <v>40</v>
      </c>
      <c r="G238" s="21">
        <f>SUM(F238/3.5)</f>
        <v>11.428571428571429</v>
      </c>
      <c r="H238" s="28">
        <v>107954</v>
      </c>
      <c r="I238" s="28">
        <f t="shared" si="36"/>
        <v>173738.16539926</v>
      </c>
      <c r="J238" s="28">
        <f t="shared" si="37"/>
        <v>23</v>
      </c>
      <c r="K238" s="28">
        <f t="shared" si="35"/>
        <v>37.01556037</v>
      </c>
      <c r="L238" s="19"/>
      <c r="M238" s="47" t="s">
        <v>785</v>
      </c>
    </row>
    <row r="239" spans="1:13" ht="25.5" customHeight="1">
      <c r="A239" s="16">
        <v>175</v>
      </c>
      <c r="B239" s="17">
        <v>40487</v>
      </c>
      <c r="C239" s="18" t="s">
        <v>786</v>
      </c>
      <c r="D239" s="18" t="s">
        <v>787</v>
      </c>
      <c r="E239" s="18" t="s">
        <v>788</v>
      </c>
      <c r="F239" s="18">
        <v>20</v>
      </c>
      <c r="G239" s="21">
        <f>SUM(F239/3.5)</f>
        <v>5.714285714285714</v>
      </c>
      <c r="H239" s="28">
        <v>108009</v>
      </c>
      <c r="I239" s="28">
        <f t="shared" si="36"/>
        <v>173826.68086971</v>
      </c>
      <c r="J239" s="28">
        <f t="shared" si="37"/>
        <v>55</v>
      </c>
      <c r="K239" s="28">
        <f t="shared" si="35"/>
        <v>88.51547045</v>
      </c>
      <c r="L239" s="19"/>
      <c r="M239" s="47" t="s">
        <v>789</v>
      </c>
    </row>
    <row r="240" spans="1:13" ht="25.5" customHeight="1">
      <c r="A240" s="16">
        <v>176</v>
      </c>
      <c r="B240" s="17">
        <v>40488</v>
      </c>
      <c r="C240" s="18" t="s">
        <v>790</v>
      </c>
      <c r="D240" s="18" t="s">
        <v>791</v>
      </c>
      <c r="E240" s="18"/>
      <c r="F240" s="18">
        <v>50</v>
      </c>
      <c r="G240" s="21">
        <f>SUM(F240/3.5)</f>
        <v>14.285714285714286</v>
      </c>
      <c r="H240" s="28">
        <v>108009</v>
      </c>
      <c r="I240" s="28">
        <f t="shared" si="36"/>
        <v>173826.68086971</v>
      </c>
      <c r="J240" s="28">
        <f t="shared" si="37"/>
        <v>0</v>
      </c>
      <c r="K240" s="28">
        <f t="shared" si="35"/>
        <v>0</v>
      </c>
      <c r="L240" s="19"/>
      <c r="M240" s="47" t="s">
        <v>792</v>
      </c>
    </row>
    <row r="241" spans="1:13" ht="25.5" customHeight="1">
      <c r="A241" s="16">
        <v>177</v>
      </c>
      <c r="B241" s="17">
        <v>40489</v>
      </c>
      <c r="C241" s="18" t="s">
        <v>786</v>
      </c>
      <c r="D241" s="18" t="s">
        <v>787</v>
      </c>
      <c r="E241" s="18" t="s">
        <v>788</v>
      </c>
      <c r="F241" s="18">
        <v>30</v>
      </c>
      <c r="G241" s="21">
        <f>SUM(F241/3.5)</f>
        <v>8.571428571428571</v>
      </c>
      <c r="H241" s="28">
        <v>108009</v>
      </c>
      <c r="I241" s="28">
        <f t="shared" si="36"/>
        <v>173826.68086971</v>
      </c>
      <c r="J241" s="28">
        <f t="shared" si="37"/>
        <v>0</v>
      </c>
      <c r="K241" s="28">
        <f t="shared" si="35"/>
        <v>0</v>
      </c>
      <c r="L241" s="19"/>
      <c r="M241" s="47" t="s">
        <v>793</v>
      </c>
    </row>
    <row r="242" spans="1:13" ht="25.5" customHeight="1">
      <c r="A242" s="16">
        <v>178</v>
      </c>
      <c r="B242" s="17">
        <v>40490</v>
      </c>
      <c r="C242" s="18" t="s">
        <v>794</v>
      </c>
      <c r="D242" s="18" t="s">
        <v>361</v>
      </c>
      <c r="E242" s="18" t="s">
        <v>795</v>
      </c>
      <c r="F242" s="18"/>
      <c r="G242" s="21"/>
      <c r="H242" s="28">
        <v>108032</v>
      </c>
      <c r="I242" s="28">
        <f t="shared" si="36"/>
        <v>173863.69643008</v>
      </c>
      <c r="J242" s="28">
        <f t="shared" si="37"/>
        <v>23</v>
      </c>
      <c r="K242" s="28">
        <f t="shared" si="35"/>
        <v>37.01556037</v>
      </c>
      <c r="L242" s="19"/>
      <c r="M242" s="47" t="s">
        <v>796</v>
      </c>
    </row>
    <row r="243" spans="1:13" ht="25.5" customHeight="1">
      <c r="A243" s="16">
        <v>179</v>
      </c>
      <c r="B243" s="17">
        <v>40491</v>
      </c>
      <c r="C243" s="18" t="s">
        <v>797</v>
      </c>
      <c r="D243" s="18" t="s">
        <v>798</v>
      </c>
      <c r="E243" s="18" t="s">
        <v>799</v>
      </c>
      <c r="F243" s="18"/>
      <c r="G243" s="21"/>
      <c r="H243" s="28">
        <v>108073</v>
      </c>
      <c r="I243" s="28">
        <f t="shared" si="36"/>
        <v>173929.68068987</v>
      </c>
      <c r="J243" s="28">
        <f t="shared" si="37"/>
        <v>41</v>
      </c>
      <c r="K243" s="28">
        <f t="shared" si="35"/>
        <v>65.98425979</v>
      </c>
      <c r="L243" s="19"/>
      <c r="M243" s="47" t="s">
        <v>800</v>
      </c>
    </row>
    <row r="244" spans="1:13" ht="25.5" customHeight="1">
      <c r="A244" s="16">
        <v>180</v>
      </c>
      <c r="B244" s="17">
        <v>40492</v>
      </c>
      <c r="C244" s="18" t="s">
        <v>781</v>
      </c>
      <c r="D244" s="18" t="s">
        <v>782</v>
      </c>
      <c r="E244" s="18" t="s">
        <v>783</v>
      </c>
      <c r="F244" s="18">
        <v>40</v>
      </c>
      <c r="G244" s="21">
        <f>SUM(F244/3.5)</f>
        <v>11.428571428571429</v>
      </c>
      <c r="H244" s="28">
        <v>108168</v>
      </c>
      <c r="I244" s="28">
        <f t="shared" si="36"/>
        <v>174082.57104792</v>
      </c>
      <c r="J244" s="28">
        <f t="shared" si="37"/>
        <v>95</v>
      </c>
      <c r="K244" s="28">
        <f t="shared" si="35"/>
        <v>152.89035805</v>
      </c>
      <c r="L244" s="19"/>
      <c r="M244" s="47" t="s">
        <v>785</v>
      </c>
    </row>
    <row r="245" spans="1:13" ht="25.5" customHeight="1">
      <c r="A245" s="16">
        <v>181</v>
      </c>
      <c r="B245" s="17">
        <v>40514</v>
      </c>
      <c r="C245" s="18" t="s">
        <v>801</v>
      </c>
      <c r="D245" s="18" t="s">
        <v>802</v>
      </c>
      <c r="E245" s="18" t="s">
        <v>803</v>
      </c>
      <c r="F245" s="18" t="s">
        <v>804</v>
      </c>
      <c r="G245" s="21" t="s">
        <v>804</v>
      </c>
      <c r="H245" s="28">
        <v>108281</v>
      </c>
      <c r="I245" s="28">
        <f t="shared" si="36"/>
        <v>174264.43010539</v>
      </c>
      <c r="J245" s="28">
        <f t="shared" si="37"/>
        <v>113</v>
      </c>
      <c r="K245" s="28">
        <f t="shared" si="35"/>
        <v>181.85905747</v>
      </c>
      <c r="L245" s="19"/>
      <c r="M245" s="47" t="s">
        <v>805</v>
      </c>
    </row>
    <row r="246" spans="1:13" ht="25.5" customHeight="1">
      <c r="A246" s="16">
        <v>182</v>
      </c>
      <c r="B246" s="17">
        <v>40515</v>
      </c>
      <c r="C246" s="18" t="s">
        <v>807</v>
      </c>
      <c r="D246" s="18" t="s">
        <v>806</v>
      </c>
      <c r="E246" s="18" t="s">
        <v>811</v>
      </c>
      <c r="F246" s="18"/>
      <c r="G246" s="21"/>
      <c r="H246" s="28">
        <v>108440</v>
      </c>
      <c r="I246" s="28">
        <f t="shared" si="36"/>
        <v>174520.32028359998</v>
      </c>
      <c r="J246" s="28">
        <f t="shared" si="37"/>
        <v>159</v>
      </c>
      <c r="K246" s="28">
        <f t="shared" si="35"/>
        <v>255.89017821</v>
      </c>
      <c r="L246" s="19"/>
      <c r="M246" s="47" t="s">
        <v>808</v>
      </c>
    </row>
    <row r="247" spans="1:13" ht="25.5" customHeight="1">
      <c r="A247" s="16">
        <v>183</v>
      </c>
      <c r="B247" s="17">
        <v>40516</v>
      </c>
      <c r="C247" s="18" t="s">
        <v>809</v>
      </c>
      <c r="D247" s="18" t="s">
        <v>810</v>
      </c>
      <c r="E247" s="18" t="s">
        <v>783</v>
      </c>
      <c r="F247" s="18">
        <v>60</v>
      </c>
      <c r="G247" s="21">
        <f>SUM(F247/3.5)</f>
        <v>17.142857142857142</v>
      </c>
      <c r="H247" s="28">
        <v>108570</v>
      </c>
      <c r="I247" s="28">
        <f t="shared" si="36"/>
        <v>174729.5386683</v>
      </c>
      <c r="J247" s="28">
        <f t="shared" si="37"/>
        <v>130</v>
      </c>
      <c r="K247" s="28">
        <f t="shared" si="35"/>
        <v>209.2183847</v>
      </c>
      <c r="L247" s="19"/>
      <c r="M247" s="47" t="s">
        <v>815</v>
      </c>
    </row>
    <row r="248" spans="1:13" ht="25.5" customHeight="1">
      <c r="A248" s="16"/>
      <c r="B248" s="17">
        <v>40518</v>
      </c>
      <c r="C248" s="18" t="s">
        <v>814</v>
      </c>
      <c r="D248" s="18" t="s">
        <v>812</v>
      </c>
      <c r="E248" s="18"/>
      <c r="F248" s="18"/>
      <c r="G248" s="21"/>
      <c r="H248" s="28">
        <v>108619</v>
      </c>
      <c r="I248" s="28">
        <f t="shared" si="36"/>
        <v>174808.39790561</v>
      </c>
      <c r="J248" s="28">
        <f t="shared" si="37"/>
        <v>49</v>
      </c>
      <c r="K248" s="28">
        <f t="shared" si="35"/>
        <v>78.85923731</v>
      </c>
      <c r="L248" s="19"/>
      <c r="M248" s="47" t="s">
        <v>813</v>
      </c>
    </row>
    <row r="249" spans="1:13" ht="25.5" customHeight="1">
      <c r="A249" s="16">
        <v>184</v>
      </c>
      <c r="B249" s="17">
        <v>40525</v>
      </c>
      <c r="C249" s="18" t="s">
        <v>816</v>
      </c>
      <c r="D249" s="18" t="s">
        <v>817</v>
      </c>
      <c r="E249" s="18" t="s">
        <v>818</v>
      </c>
      <c r="F249" s="18"/>
      <c r="G249" s="21"/>
      <c r="H249" s="28">
        <v>108758</v>
      </c>
      <c r="I249" s="28">
        <f t="shared" si="36"/>
        <v>175032.10064001998</v>
      </c>
      <c r="J249" s="28">
        <f t="shared" si="37"/>
        <v>139</v>
      </c>
      <c r="K249" s="28">
        <f t="shared" si="35"/>
        <v>223.70273441</v>
      </c>
      <c r="L249" s="19"/>
      <c r="M249" s="47" t="s">
        <v>819</v>
      </c>
    </row>
    <row r="250" spans="1:13" ht="25.5" customHeight="1">
      <c r="A250" s="16">
        <v>185</v>
      </c>
      <c r="B250" s="17">
        <v>40526</v>
      </c>
      <c r="C250" s="18" t="s">
        <v>820</v>
      </c>
      <c r="D250" s="18" t="s">
        <v>821</v>
      </c>
      <c r="E250" s="18" t="s">
        <v>822</v>
      </c>
      <c r="F250" s="18"/>
      <c r="G250" s="21"/>
      <c r="H250" s="28">
        <v>108936</v>
      </c>
      <c r="I250" s="28">
        <f t="shared" si="36"/>
        <v>175318.56888984</v>
      </c>
      <c r="J250" s="28">
        <f t="shared" si="37"/>
        <v>178</v>
      </c>
      <c r="K250" s="28">
        <f t="shared" si="35"/>
        <v>286.46824982</v>
      </c>
      <c r="L250" s="19"/>
      <c r="M250" s="47" t="s">
        <v>823</v>
      </c>
    </row>
    <row r="251" spans="1:13" ht="25.5" customHeight="1">
      <c r="A251" s="16">
        <v>186</v>
      </c>
      <c r="B251" s="17">
        <v>40528</v>
      </c>
      <c r="C251" s="18" t="s">
        <v>824</v>
      </c>
      <c r="D251" s="18" t="s">
        <v>825</v>
      </c>
      <c r="E251" s="18" t="s">
        <v>826</v>
      </c>
      <c r="F251" s="18"/>
      <c r="G251" s="21"/>
      <c r="H251" s="28">
        <v>109076</v>
      </c>
      <c r="I251" s="28">
        <f t="shared" si="36"/>
        <v>175543.88099643998</v>
      </c>
      <c r="J251" s="28">
        <f t="shared" si="37"/>
        <v>140</v>
      </c>
      <c r="K251" s="28">
        <f t="shared" si="35"/>
        <v>225.3121066</v>
      </c>
      <c r="L251" s="19"/>
      <c r="M251" s="47" t="s">
        <v>827</v>
      </c>
    </row>
    <row r="252" spans="1:13" ht="25.5" customHeight="1">
      <c r="A252" s="16">
        <v>187</v>
      </c>
      <c r="B252" s="17">
        <v>40529</v>
      </c>
      <c r="C252" s="18" t="s">
        <v>828</v>
      </c>
      <c r="D252" s="18" t="s">
        <v>829</v>
      </c>
      <c r="E252" s="18" t="s">
        <v>831</v>
      </c>
      <c r="F252" s="18">
        <v>30</v>
      </c>
      <c r="G252" s="21">
        <f>SUM(F252/3.5)</f>
        <v>8.571428571428571</v>
      </c>
      <c r="H252" s="28">
        <v>109209</v>
      </c>
      <c r="I252" s="28">
        <f t="shared" si="36"/>
        <v>175757.92749770998</v>
      </c>
      <c r="J252" s="28">
        <f t="shared" si="37"/>
        <v>133</v>
      </c>
      <c r="K252" s="28">
        <f t="shared" si="35"/>
        <v>214.04650127</v>
      </c>
      <c r="L252" s="19"/>
      <c r="M252" s="47" t="s">
        <v>830</v>
      </c>
    </row>
    <row r="253" spans="1:13" ht="25.5" customHeight="1">
      <c r="A253" s="16">
        <v>188</v>
      </c>
      <c r="B253" s="17">
        <v>40530</v>
      </c>
      <c r="C253" s="18" t="s">
        <v>832</v>
      </c>
      <c r="D253" s="18" t="s">
        <v>833</v>
      </c>
      <c r="E253" s="18" t="s">
        <v>834</v>
      </c>
      <c r="F253" s="18"/>
      <c r="G253" s="21"/>
      <c r="H253" s="28">
        <v>109278</v>
      </c>
      <c r="I253" s="28">
        <f t="shared" si="36"/>
        <v>175868.97417882</v>
      </c>
      <c r="J253" s="28">
        <f t="shared" si="37"/>
        <v>69</v>
      </c>
      <c r="K253" s="28">
        <f t="shared" si="35"/>
        <v>111.04668111</v>
      </c>
      <c r="L253" s="19"/>
      <c r="M253" s="47" t="s">
        <v>835</v>
      </c>
    </row>
    <row r="254" spans="1:13" ht="25.5" customHeight="1">
      <c r="A254" s="16">
        <v>189</v>
      </c>
      <c r="B254" s="17">
        <v>40531</v>
      </c>
      <c r="C254" s="18" t="s">
        <v>836</v>
      </c>
      <c r="D254" s="18" t="s">
        <v>837</v>
      </c>
      <c r="E254" s="18" t="s">
        <v>838</v>
      </c>
      <c r="F254" s="18">
        <v>30</v>
      </c>
      <c r="G254" s="21">
        <f>SUM(F254/3.5)</f>
        <v>8.571428571428571</v>
      </c>
      <c r="H254" s="28">
        <v>109433</v>
      </c>
      <c r="I254" s="28">
        <f t="shared" si="36"/>
        <v>176118.42686827</v>
      </c>
      <c r="J254" s="28">
        <f t="shared" si="37"/>
        <v>155</v>
      </c>
      <c r="K254" s="28">
        <f t="shared" si="35"/>
        <v>249.45268945</v>
      </c>
      <c r="L254" s="19"/>
      <c r="M254" s="47" t="s">
        <v>839</v>
      </c>
    </row>
    <row r="255" spans="1:13" ht="25.5" customHeight="1">
      <c r="A255" s="16">
        <v>190</v>
      </c>
      <c r="B255" s="17">
        <v>40537</v>
      </c>
      <c r="C255" s="18" t="s">
        <v>840</v>
      </c>
      <c r="D255" s="18" t="s">
        <v>842</v>
      </c>
      <c r="E255" s="18" t="s">
        <v>841</v>
      </c>
      <c r="F255" s="18"/>
      <c r="G255" s="21"/>
      <c r="H255" s="28">
        <v>109504</v>
      </c>
      <c r="I255" s="28">
        <f t="shared" si="36"/>
        <v>176232.69229376</v>
      </c>
      <c r="J255" s="28">
        <f t="shared" si="37"/>
        <v>71</v>
      </c>
      <c r="K255" s="28">
        <f t="shared" si="35"/>
        <v>114.26542549</v>
      </c>
      <c r="L255" s="19"/>
      <c r="M255" s="47" t="s">
        <v>843</v>
      </c>
    </row>
    <row r="256" spans="1:13" ht="25.5" customHeight="1">
      <c r="A256" s="16">
        <v>191</v>
      </c>
      <c r="B256" s="17">
        <v>40538</v>
      </c>
      <c r="C256" s="18" t="s">
        <v>844</v>
      </c>
      <c r="D256" s="18" t="s">
        <v>846</v>
      </c>
      <c r="E256" s="18" t="s">
        <v>847</v>
      </c>
      <c r="F256" s="18"/>
      <c r="G256" s="21"/>
      <c r="H256" s="28">
        <v>109756</v>
      </c>
      <c r="I256" s="28">
        <f t="shared" si="36"/>
        <v>176638.25408564</v>
      </c>
      <c r="J256" s="28">
        <f t="shared" si="37"/>
        <v>252</v>
      </c>
      <c r="K256" s="28">
        <f t="shared" si="35"/>
        <v>405.56179188</v>
      </c>
      <c r="L256" s="19"/>
      <c r="M256" s="47" t="s">
        <v>848</v>
      </c>
    </row>
    <row r="257" spans="1:13" ht="25.5" customHeight="1">
      <c r="A257" s="16">
        <v>192</v>
      </c>
      <c r="B257" s="17">
        <v>40539</v>
      </c>
      <c r="C257" s="18" t="s">
        <v>844</v>
      </c>
      <c r="D257" s="18" t="s">
        <v>849</v>
      </c>
      <c r="E257" s="39" t="s">
        <v>845</v>
      </c>
      <c r="F257" s="39"/>
      <c r="G257" s="40"/>
      <c r="H257" s="36">
        <v>109806</v>
      </c>
      <c r="I257" s="36">
        <f t="shared" si="36"/>
        <v>176718.72269514</v>
      </c>
      <c r="J257" s="28">
        <f t="shared" si="37"/>
        <v>50</v>
      </c>
      <c r="K257" s="28">
        <f t="shared" si="35"/>
        <v>80.4686095</v>
      </c>
      <c r="L257" s="71"/>
      <c r="M257" s="72" t="s">
        <v>850</v>
      </c>
    </row>
    <row r="258" spans="1:13" ht="25.5" customHeight="1">
      <c r="A258" s="16">
        <v>193</v>
      </c>
      <c r="B258" s="17">
        <v>40545</v>
      </c>
      <c r="C258" s="18" t="s">
        <v>851</v>
      </c>
      <c r="D258" s="18" t="s">
        <v>846</v>
      </c>
      <c r="E258" s="18" t="s">
        <v>852</v>
      </c>
      <c r="F258" s="39"/>
      <c r="G258" s="40"/>
      <c r="H258" s="36">
        <v>109935</v>
      </c>
      <c r="I258" s="36">
        <f t="shared" si="36"/>
        <v>176926.33170765</v>
      </c>
      <c r="J258" s="28">
        <f t="shared" si="37"/>
        <v>129</v>
      </c>
      <c r="K258" s="28">
        <f t="shared" si="35"/>
        <v>207.60901250999999</v>
      </c>
      <c r="L258" s="71"/>
      <c r="M258" s="72" t="s">
        <v>850</v>
      </c>
    </row>
    <row r="259" spans="1:13" ht="25.5" customHeight="1">
      <c r="A259" s="37"/>
      <c r="B259" s="17">
        <v>40548</v>
      </c>
      <c r="C259" s="39" t="s">
        <v>853</v>
      </c>
      <c r="D259" s="39"/>
      <c r="E259" s="39"/>
      <c r="F259" s="39"/>
      <c r="G259" s="40"/>
      <c r="H259" s="36">
        <v>110001</v>
      </c>
      <c r="I259" s="36">
        <f t="shared" si="36"/>
        <v>177032.55027219</v>
      </c>
      <c r="J259" s="28">
        <f t="shared" si="37"/>
        <v>66</v>
      </c>
      <c r="K259" s="28">
        <f t="shared" si="35"/>
        <v>106.21856454</v>
      </c>
      <c r="L259" s="71"/>
      <c r="M259" s="72" t="s">
        <v>854</v>
      </c>
    </row>
    <row r="260" spans="1:13" ht="25.5" customHeight="1">
      <c r="A260" s="64"/>
      <c r="B260" s="63"/>
      <c r="C260" s="65"/>
      <c r="D260" s="65"/>
      <c r="E260" s="65"/>
      <c r="F260" s="65"/>
      <c r="G260" s="66"/>
      <c r="H260" s="61"/>
      <c r="I260" s="61"/>
      <c r="J260" s="61"/>
      <c r="K260" s="61"/>
      <c r="L260" s="67"/>
      <c r="M260" s="68"/>
    </row>
    <row r="261" spans="1:13" ht="15.75" customHeight="1">
      <c r="A261" s="87" t="s">
        <v>856</v>
      </c>
      <c r="B261" s="88"/>
      <c r="C261" s="89"/>
      <c r="D261" s="10" t="s">
        <v>43</v>
      </c>
      <c r="E261" s="11" t="s">
        <v>44</v>
      </c>
      <c r="F261" s="81" t="s">
        <v>46</v>
      </c>
      <c r="G261" s="81"/>
      <c r="H261" s="81"/>
      <c r="I261" s="81"/>
      <c r="J261" s="81"/>
      <c r="K261" s="81"/>
      <c r="L261" s="81"/>
      <c r="M261" s="82"/>
    </row>
    <row r="262" spans="1:13" ht="15.75" customHeight="1">
      <c r="A262" s="90"/>
      <c r="B262" s="91"/>
      <c r="C262" s="92"/>
      <c r="D262" s="29">
        <f>SUM(I282-I265)</f>
        <v>1805.7155971800094</v>
      </c>
      <c r="E262" s="30" t="s">
        <v>919</v>
      </c>
      <c r="F262" s="93" t="s">
        <v>612</v>
      </c>
      <c r="G262" s="93"/>
      <c r="H262" s="93"/>
      <c r="I262" s="93"/>
      <c r="J262" s="93"/>
      <c r="K262" s="93"/>
      <c r="L262" s="93"/>
      <c r="M262" s="94"/>
    </row>
    <row r="263" spans="1:13" ht="27" customHeight="1">
      <c r="A263" s="74" t="s">
        <v>24</v>
      </c>
      <c r="B263" s="76" t="s">
        <v>36</v>
      </c>
      <c r="C263" s="78" t="s">
        <v>37</v>
      </c>
      <c r="D263" s="78"/>
      <c r="E263" s="78"/>
      <c r="F263" s="79" t="s">
        <v>202</v>
      </c>
      <c r="G263" s="80"/>
      <c r="H263" s="78" t="s">
        <v>34</v>
      </c>
      <c r="I263" s="80"/>
      <c r="J263" s="79" t="s">
        <v>35</v>
      </c>
      <c r="K263" s="78"/>
      <c r="L263" s="95" t="s">
        <v>41</v>
      </c>
      <c r="M263" s="85" t="s">
        <v>29</v>
      </c>
    </row>
    <row r="264" spans="1:13" ht="25.5" customHeight="1">
      <c r="A264" s="75"/>
      <c r="B264" s="77"/>
      <c r="C264" s="6" t="s">
        <v>25</v>
      </c>
      <c r="D264" s="4" t="s">
        <v>26</v>
      </c>
      <c r="E264" s="5" t="s">
        <v>27</v>
      </c>
      <c r="F264" s="9" t="s">
        <v>866</v>
      </c>
      <c r="G264" s="9" t="s">
        <v>42</v>
      </c>
      <c r="H264" s="6" t="s">
        <v>31</v>
      </c>
      <c r="I264" s="4" t="s">
        <v>33</v>
      </c>
      <c r="J264" s="4" t="s">
        <v>31</v>
      </c>
      <c r="K264" s="5" t="s">
        <v>28</v>
      </c>
      <c r="L264" s="96"/>
      <c r="M264" s="86"/>
    </row>
    <row r="265" spans="1:13" ht="25.5" customHeight="1">
      <c r="A265" s="37">
        <v>194</v>
      </c>
      <c r="B265" s="17">
        <v>40548</v>
      </c>
      <c r="C265" s="39" t="s">
        <v>857</v>
      </c>
      <c r="D265" s="39" t="s">
        <v>858</v>
      </c>
      <c r="E265" s="18" t="s">
        <v>862</v>
      </c>
      <c r="F265" s="39"/>
      <c r="G265" s="40"/>
      <c r="H265" s="36">
        <v>110043</v>
      </c>
      <c r="I265" s="36">
        <f aca="true" t="shared" si="38" ref="I265:I282">SUM(H265)*1.60937219</f>
        <v>177100.14390417</v>
      </c>
      <c r="J265" s="28">
        <f>SUM(H265-H259)</f>
        <v>42</v>
      </c>
      <c r="K265" s="28">
        <f aca="true" t="shared" si="39" ref="K265:K282">SUM(J265)*1.60937219</f>
        <v>67.59363198</v>
      </c>
      <c r="L265" s="71"/>
      <c r="M265" s="72" t="s">
        <v>859</v>
      </c>
    </row>
    <row r="266" spans="1:13" ht="25.5" customHeight="1">
      <c r="A266" s="37">
        <v>195</v>
      </c>
      <c r="B266" s="17">
        <v>40549</v>
      </c>
      <c r="C266" s="39" t="s">
        <v>860</v>
      </c>
      <c r="D266" s="39" t="s">
        <v>861</v>
      </c>
      <c r="E266" s="18" t="s">
        <v>863</v>
      </c>
      <c r="F266" s="39"/>
      <c r="G266" s="40"/>
      <c r="H266" s="36">
        <v>110165</v>
      </c>
      <c r="I266" s="36">
        <f t="shared" si="38"/>
        <v>177296.48731135</v>
      </c>
      <c r="J266" s="28">
        <f>SUM(H266-H265)</f>
        <v>122</v>
      </c>
      <c r="K266" s="28">
        <f t="shared" si="39"/>
        <v>196.34340717999999</v>
      </c>
      <c r="L266" s="71"/>
      <c r="M266" s="72" t="s">
        <v>854</v>
      </c>
    </row>
    <row r="267" spans="1:13" ht="25.5" customHeight="1">
      <c r="A267" s="37">
        <v>196</v>
      </c>
      <c r="B267" s="17">
        <v>40550</v>
      </c>
      <c r="C267" s="39" t="s">
        <v>865</v>
      </c>
      <c r="D267" s="39" t="s">
        <v>864</v>
      </c>
      <c r="E267" s="18" t="s">
        <v>867</v>
      </c>
      <c r="F267" s="39">
        <v>8</v>
      </c>
      <c r="G267" s="40">
        <f>SUM(F267*0.774773)</f>
        <v>6.198184</v>
      </c>
      <c r="H267" s="36">
        <v>110234</v>
      </c>
      <c r="I267" s="36">
        <f t="shared" si="38"/>
        <v>177407.53399246</v>
      </c>
      <c r="J267" s="28">
        <f>SUM(H267-H266)</f>
        <v>69</v>
      </c>
      <c r="K267" s="28">
        <f t="shared" si="39"/>
        <v>111.04668111</v>
      </c>
      <c r="L267" s="71"/>
      <c r="M267" s="72" t="s">
        <v>868</v>
      </c>
    </row>
    <row r="268" spans="1:13" ht="25.5" customHeight="1">
      <c r="A268" s="37">
        <v>197</v>
      </c>
      <c r="B268" s="17">
        <v>40556</v>
      </c>
      <c r="C268" s="39" t="s">
        <v>869</v>
      </c>
      <c r="D268" s="39" t="s">
        <v>870</v>
      </c>
      <c r="E268" s="18" t="s">
        <v>871</v>
      </c>
      <c r="F268" s="39"/>
      <c r="G268" s="40"/>
      <c r="H268" s="36">
        <v>110273</v>
      </c>
      <c r="I268" s="36">
        <f t="shared" si="38"/>
        <v>177470.29950787</v>
      </c>
      <c r="J268" s="28">
        <f aca="true" t="shared" si="40" ref="J268:J276">SUM(H268-H267)</f>
        <v>39</v>
      </c>
      <c r="K268" s="28">
        <f t="shared" si="39"/>
        <v>62.76551541</v>
      </c>
      <c r="L268" s="71"/>
      <c r="M268" s="72" t="s">
        <v>872</v>
      </c>
    </row>
    <row r="269" spans="1:13" ht="25.5" customHeight="1">
      <c r="A269" s="37">
        <v>198</v>
      </c>
      <c r="B269" s="17">
        <v>40557</v>
      </c>
      <c r="C269" s="39" t="s">
        <v>873</v>
      </c>
      <c r="D269" s="39" t="s">
        <v>874</v>
      </c>
      <c r="E269" s="18" t="s">
        <v>875</v>
      </c>
      <c r="F269" s="39"/>
      <c r="G269" s="40"/>
      <c r="H269" s="36">
        <v>110328</v>
      </c>
      <c r="I269" s="36">
        <f t="shared" si="38"/>
        <v>177558.81497832</v>
      </c>
      <c r="J269" s="28">
        <f t="shared" si="40"/>
        <v>55</v>
      </c>
      <c r="K269" s="28">
        <f t="shared" si="39"/>
        <v>88.51547045</v>
      </c>
      <c r="L269" s="71"/>
      <c r="M269" s="72" t="s">
        <v>876</v>
      </c>
    </row>
    <row r="270" spans="1:13" ht="25.5" customHeight="1">
      <c r="A270" s="37">
        <v>199</v>
      </c>
      <c r="B270" s="17">
        <v>40558</v>
      </c>
      <c r="C270" s="39" t="s">
        <v>877</v>
      </c>
      <c r="D270" s="39" t="s">
        <v>878</v>
      </c>
      <c r="E270" s="18" t="s">
        <v>879</v>
      </c>
      <c r="F270" s="39">
        <v>12</v>
      </c>
      <c r="G270" s="40">
        <f>SUM(F270*0.774773)</f>
        <v>9.297276</v>
      </c>
      <c r="H270" s="36">
        <v>110432</v>
      </c>
      <c r="I270" s="36">
        <f t="shared" si="38"/>
        <v>177726.18968608</v>
      </c>
      <c r="J270" s="28">
        <f t="shared" si="40"/>
        <v>104</v>
      </c>
      <c r="K270" s="28">
        <f t="shared" si="39"/>
        <v>167.37470776</v>
      </c>
      <c r="L270" s="71"/>
      <c r="M270" s="72" t="s">
        <v>876</v>
      </c>
    </row>
    <row r="271" spans="1:13" ht="25.5" customHeight="1">
      <c r="A271" s="37">
        <v>200</v>
      </c>
      <c r="B271" s="17">
        <v>40559</v>
      </c>
      <c r="C271" s="39" t="s">
        <v>880</v>
      </c>
      <c r="D271" s="39" t="s">
        <v>881</v>
      </c>
      <c r="E271" s="18" t="s">
        <v>882</v>
      </c>
      <c r="F271" s="39"/>
      <c r="G271" s="40"/>
      <c r="H271" s="36">
        <v>110449</v>
      </c>
      <c r="I271" s="36">
        <f t="shared" si="38"/>
        <v>177753.54901331</v>
      </c>
      <c r="J271" s="28">
        <f t="shared" si="40"/>
        <v>17</v>
      </c>
      <c r="K271" s="28">
        <f t="shared" si="39"/>
        <v>27.359327229999998</v>
      </c>
      <c r="L271" s="71"/>
      <c r="M271" s="72" t="s">
        <v>883</v>
      </c>
    </row>
    <row r="272" spans="1:13" ht="25.5" customHeight="1">
      <c r="A272" s="37"/>
      <c r="B272" s="17">
        <v>40560</v>
      </c>
      <c r="C272" s="39"/>
      <c r="D272" s="39" t="s">
        <v>884</v>
      </c>
      <c r="E272" s="18"/>
      <c r="F272" s="39"/>
      <c r="G272" s="40"/>
      <c r="H272" s="36">
        <v>110502</v>
      </c>
      <c r="I272" s="36">
        <f t="shared" si="38"/>
        <v>177838.84573938</v>
      </c>
      <c r="J272" s="28">
        <f t="shared" si="40"/>
        <v>53</v>
      </c>
      <c r="K272" s="28">
        <f t="shared" si="39"/>
        <v>85.29672607</v>
      </c>
      <c r="L272" s="71"/>
      <c r="M272" s="72"/>
    </row>
    <row r="273" spans="1:13" ht="25.5" customHeight="1">
      <c r="A273" s="37">
        <v>201</v>
      </c>
      <c r="B273" s="17">
        <v>40562</v>
      </c>
      <c r="C273" s="39" t="s">
        <v>885</v>
      </c>
      <c r="D273" s="39" t="s">
        <v>886</v>
      </c>
      <c r="E273" s="18" t="s">
        <v>887</v>
      </c>
      <c r="F273" s="39"/>
      <c r="G273" s="40">
        <f>SUM(F273*0.774773)</f>
        <v>0</v>
      </c>
      <c r="H273" s="36">
        <v>110616</v>
      </c>
      <c r="I273" s="36">
        <f t="shared" si="38"/>
        <v>178022.31416904</v>
      </c>
      <c r="J273" s="28">
        <f t="shared" si="40"/>
        <v>114</v>
      </c>
      <c r="K273" s="28">
        <f t="shared" si="39"/>
        <v>183.46842966</v>
      </c>
      <c r="L273" s="71"/>
      <c r="M273" s="72" t="s">
        <v>888</v>
      </c>
    </row>
    <row r="274" spans="1:13" ht="25.5" customHeight="1">
      <c r="A274" s="37">
        <v>202</v>
      </c>
      <c r="B274" s="17">
        <v>40563</v>
      </c>
      <c r="C274" s="39" t="s">
        <v>889</v>
      </c>
      <c r="D274" s="39" t="s">
        <v>890</v>
      </c>
      <c r="E274" s="18" t="s">
        <v>887</v>
      </c>
      <c r="F274" s="39">
        <v>5</v>
      </c>
      <c r="G274" s="40">
        <f>SUM(F274*0.774773)</f>
        <v>3.8738650000000003</v>
      </c>
      <c r="H274" s="36">
        <v>110728</v>
      </c>
      <c r="I274" s="36">
        <f t="shared" si="38"/>
        <v>178202.56385432</v>
      </c>
      <c r="J274" s="28">
        <f t="shared" si="40"/>
        <v>112</v>
      </c>
      <c r="K274" s="28">
        <f t="shared" si="39"/>
        <v>180.24968528</v>
      </c>
      <c r="L274" s="71"/>
      <c r="M274" s="72" t="s">
        <v>891</v>
      </c>
    </row>
    <row r="275" spans="1:13" ht="25.5" customHeight="1">
      <c r="A275" s="37">
        <v>203</v>
      </c>
      <c r="B275" s="17">
        <v>40567</v>
      </c>
      <c r="C275" s="39" t="s">
        <v>892</v>
      </c>
      <c r="D275" s="39" t="s">
        <v>893</v>
      </c>
      <c r="E275" s="18" t="s">
        <v>894</v>
      </c>
      <c r="F275" s="39">
        <v>6</v>
      </c>
      <c r="G275" s="40">
        <f>SUM(F275*0.774773)</f>
        <v>4.648638</v>
      </c>
      <c r="H275" s="36">
        <v>110775</v>
      </c>
      <c r="I275" s="36">
        <f t="shared" si="38"/>
        <v>178278.20434725</v>
      </c>
      <c r="J275" s="28">
        <f t="shared" si="40"/>
        <v>47</v>
      </c>
      <c r="K275" s="28">
        <f t="shared" si="39"/>
        <v>75.64049293</v>
      </c>
      <c r="L275" s="71"/>
      <c r="M275" s="72" t="s">
        <v>898</v>
      </c>
    </row>
    <row r="276" spans="1:14" ht="25.5" customHeight="1">
      <c r="A276" s="37">
        <v>204</v>
      </c>
      <c r="B276" s="17">
        <v>40570</v>
      </c>
      <c r="C276" s="39" t="s">
        <v>895</v>
      </c>
      <c r="D276" s="39" t="s">
        <v>896</v>
      </c>
      <c r="E276" s="18" t="s">
        <v>897</v>
      </c>
      <c r="F276" s="39"/>
      <c r="G276" s="40"/>
      <c r="H276" s="36">
        <v>110839</v>
      </c>
      <c r="I276" s="36">
        <f t="shared" si="38"/>
        <v>178381.20416741</v>
      </c>
      <c r="J276" s="28">
        <f t="shared" si="40"/>
        <v>64</v>
      </c>
      <c r="K276" s="28">
        <f t="shared" si="39"/>
        <v>102.99982016</v>
      </c>
      <c r="L276" s="71"/>
      <c r="M276" s="72" t="s">
        <v>899</v>
      </c>
      <c r="N276" s="70"/>
    </row>
    <row r="277" spans="1:14" ht="25.5" customHeight="1">
      <c r="A277" s="37">
        <v>205</v>
      </c>
      <c r="B277" s="17">
        <v>40571</v>
      </c>
      <c r="C277" s="39" t="s">
        <v>900</v>
      </c>
      <c r="D277" s="39" t="s">
        <v>361</v>
      </c>
      <c r="E277" s="18" t="s">
        <v>901</v>
      </c>
      <c r="F277" s="39"/>
      <c r="G277" s="40"/>
      <c r="H277" s="36">
        <v>110933</v>
      </c>
      <c r="I277" s="36">
        <f t="shared" si="38"/>
        <v>178532.48515327</v>
      </c>
      <c r="J277" s="28">
        <f aca="true" t="shared" si="41" ref="J277:J282">SUM(H277-H276)</f>
        <v>94</v>
      </c>
      <c r="K277" s="28">
        <f t="shared" si="39"/>
        <v>151.28098586</v>
      </c>
      <c r="L277" s="71"/>
      <c r="M277" s="72" t="s">
        <v>902</v>
      </c>
      <c r="N277" s="70"/>
    </row>
    <row r="278" spans="1:14" ht="25.5" customHeight="1">
      <c r="A278" s="37">
        <v>206</v>
      </c>
      <c r="B278" s="17">
        <v>40572</v>
      </c>
      <c r="C278" s="39" t="s">
        <v>903</v>
      </c>
      <c r="D278" s="39" t="s">
        <v>904</v>
      </c>
      <c r="E278" s="18" t="s">
        <v>905</v>
      </c>
      <c r="F278" s="39">
        <v>8</v>
      </c>
      <c r="G278" s="40">
        <f>SUM(F278*0.774773)</f>
        <v>6.198184</v>
      </c>
      <c r="H278" s="36">
        <v>111014</v>
      </c>
      <c r="I278" s="36">
        <f t="shared" si="38"/>
        <v>178662.84430065998</v>
      </c>
      <c r="J278" s="28">
        <f t="shared" si="41"/>
        <v>81</v>
      </c>
      <c r="K278" s="28">
        <f t="shared" si="39"/>
        <v>130.35914739</v>
      </c>
      <c r="L278" s="71"/>
      <c r="M278" s="72" t="s">
        <v>906</v>
      </c>
      <c r="N278" s="70"/>
    </row>
    <row r="279" spans="1:13" ht="25.5" customHeight="1">
      <c r="A279" s="37">
        <v>207</v>
      </c>
      <c r="B279" s="17">
        <v>40574</v>
      </c>
      <c r="C279" s="39" t="s">
        <v>903</v>
      </c>
      <c r="D279" s="39" t="s">
        <v>907</v>
      </c>
      <c r="E279" s="18" t="s">
        <v>908</v>
      </c>
      <c r="F279" s="39"/>
      <c r="G279" s="40"/>
      <c r="H279" s="36">
        <v>111021</v>
      </c>
      <c r="I279" s="36">
        <f t="shared" si="38"/>
        <v>178674.10990599</v>
      </c>
      <c r="J279" s="28">
        <f t="shared" si="41"/>
        <v>7</v>
      </c>
      <c r="K279" s="28">
        <f t="shared" si="39"/>
        <v>11.26560533</v>
      </c>
      <c r="L279" s="71"/>
      <c r="M279" s="72" t="s">
        <v>909</v>
      </c>
    </row>
    <row r="280" spans="1:13" ht="25.5" customHeight="1">
      <c r="A280" s="37">
        <v>208</v>
      </c>
      <c r="B280" s="17">
        <v>40575</v>
      </c>
      <c r="C280" s="39" t="s">
        <v>910</v>
      </c>
      <c r="D280" s="39" t="s">
        <v>911</v>
      </c>
      <c r="E280" s="18" t="s">
        <v>912</v>
      </c>
      <c r="F280" s="39"/>
      <c r="G280" s="40"/>
      <c r="H280" s="36">
        <v>111039</v>
      </c>
      <c r="I280" s="36">
        <f t="shared" si="38"/>
        <v>178703.07860541</v>
      </c>
      <c r="J280" s="28">
        <f t="shared" si="41"/>
        <v>18</v>
      </c>
      <c r="K280" s="28">
        <f t="shared" si="39"/>
        <v>28.96869942</v>
      </c>
      <c r="L280" s="71"/>
      <c r="M280" s="72" t="s">
        <v>913</v>
      </c>
    </row>
    <row r="281" spans="1:13" ht="25.5" customHeight="1">
      <c r="A281" s="37">
        <v>209</v>
      </c>
      <c r="B281" s="17">
        <v>40576</v>
      </c>
      <c r="C281" s="39" t="s">
        <v>914</v>
      </c>
      <c r="D281" s="39" t="s">
        <v>915</v>
      </c>
      <c r="E281" s="18" t="s">
        <v>916</v>
      </c>
      <c r="F281" s="39"/>
      <c r="G281" s="40">
        <f>SUM(F281*0.774773)</f>
        <v>0</v>
      </c>
      <c r="H281" s="36">
        <v>111092</v>
      </c>
      <c r="I281" s="36">
        <f t="shared" si="38"/>
        <v>178788.37533148</v>
      </c>
      <c r="J281" s="28">
        <f t="shared" si="41"/>
        <v>53</v>
      </c>
      <c r="K281" s="28">
        <f t="shared" si="39"/>
        <v>85.29672607</v>
      </c>
      <c r="L281" s="71"/>
      <c r="M281" s="72" t="s">
        <v>917</v>
      </c>
    </row>
    <row r="282" spans="1:13" ht="25.5" customHeight="1">
      <c r="A282" s="37"/>
      <c r="B282" s="38"/>
      <c r="C282" s="39" t="s">
        <v>947</v>
      </c>
      <c r="D282" s="39"/>
      <c r="E282" s="39"/>
      <c r="F282" s="39"/>
      <c r="G282" s="40"/>
      <c r="H282" s="36">
        <v>111165</v>
      </c>
      <c r="I282" s="36">
        <f t="shared" si="38"/>
        <v>178905.85950135</v>
      </c>
      <c r="J282" s="28">
        <f t="shared" si="41"/>
        <v>73</v>
      </c>
      <c r="K282" s="28">
        <f t="shared" si="39"/>
        <v>117.48416987</v>
      </c>
      <c r="L282" s="71"/>
      <c r="M282" s="72"/>
    </row>
    <row r="283" spans="1:13" ht="25.5" customHeight="1">
      <c r="A283" s="64"/>
      <c r="B283" s="63"/>
      <c r="C283" s="65"/>
      <c r="D283" s="65"/>
      <c r="E283" s="65"/>
      <c r="F283" s="65"/>
      <c r="G283" s="66"/>
      <c r="H283" s="61"/>
      <c r="I283" s="61"/>
      <c r="J283" s="61"/>
      <c r="K283" s="61"/>
      <c r="L283" s="67"/>
      <c r="M283" s="68"/>
    </row>
    <row r="284" spans="1:13" ht="15.75" customHeight="1">
      <c r="A284" s="87" t="s">
        <v>918</v>
      </c>
      <c r="B284" s="88"/>
      <c r="C284" s="89"/>
      <c r="D284" s="10" t="s">
        <v>43</v>
      </c>
      <c r="E284" s="11" t="s">
        <v>44</v>
      </c>
      <c r="F284" s="81" t="s">
        <v>46</v>
      </c>
      <c r="G284" s="81"/>
      <c r="H284" s="81"/>
      <c r="I284" s="81"/>
      <c r="J284" s="81"/>
      <c r="K284" s="81"/>
      <c r="L284" s="81"/>
      <c r="M284" s="82"/>
    </row>
    <row r="285" spans="1:13" ht="15.75" customHeight="1">
      <c r="A285" s="90"/>
      <c r="B285" s="91"/>
      <c r="C285" s="92"/>
      <c r="D285" s="29">
        <f>SUM(I313-I288)</f>
        <v>3127.0101651700097</v>
      </c>
      <c r="E285" s="30" t="s">
        <v>16</v>
      </c>
      <c r="F285" s="93" t="s">
        <v>17</v>
      </c>
      <c r="G285" s="93"/>
      <c r="H285" s="93"/>
      <c r="I285" s="93"/>
      <c r="J285" s="93"/>
      <c r="K285" s="93"/>
      <c r="L285" s="93"/>
      <c r="M285" s="94"/>
    </row>
    <row r="286" spans="1:13" ht="27" customHeight="1">
      <c r="A286" s="74" t="s">
        <v>24</v>
      </c>
      <c r="B286" s="76" t="s">
        <v>36</v>
      </c>
      <c r="C286" s="78" t="s">
        <v>37</v>
      </c>
      <c r="D286" s="78"/>
      <c r="E286" s="78"/>
      <c r="F286" s="79" t="s">
        <v>202</v>
      </c>
      <c r="G286" s="80"/>
      <c r="H286" s="78" t="s">
        <v>34</v>
      </c>
      <c r="I286" s="80"/>
      <c r="J286" s="79" t="s">
        <v>35</v>
      </c>
      <c r="K286" s="78"/>
      <c r="L286" s="95" t="s">
        <v>41</v>
      </c>
      <c r="M286" s="85" t="s">
        <v>29</v>
      </c>
    </row>
    <row r="287" spans="1:13" ht="25.5" customHeight="1">
      <c r="A287" s="75"/>
      <c r="B287" s="77"/>
      <c r="C287" s="6" t="s">
        <v>25</v>
      </c>
      <c r="D287" s="4" t="s">
        <v>26</v>
      </c>
      <c r="E287" s="5" t="s">
        <v>27</v>
      </c>
      <c r="F287" s="9" t="s">
        <v>923</v>
      </c>
      <c r="G287" s="9" t="s">
        <v>42</v>
      </c>
      <c r="H287" s="6" t="s">
        <v>31</v>
      </c>
      <c r="I287" s="4" t="s">
        <v>33</v>
      </c>
      <c r="J287" s="4" t="s">
        <v>31</v>
      </c>
      <c r="K287" s="5" t="s">
        <v>28</v>
      </c>
      <c r="L287" s="96"/>
      <c r="M287" s="86"/>
    </row>
    <row r="288" spans="1:13" ht="25.5" customHeight="1">
      <c r="A288" s="37">
        <v>210</v>
      </c>
      <c r="B288" s="17">
        <v>40579</v>
      </c>
      <c r="C288" s="39" t="s">
        <v>920</v>
      </c>
      <c r="D288" s="39" t="s">
        <v>921</v>
      </c>
      <c r="E288" s="18" t="s">
        <v>922</v>
      </c>
      <c r="F288" s="39">
        <v>20000</v>
      </c>
      <c r="G288" s="40">
        <f>SUM(F288*0.0004)</f>
        <v>8</v>
      </c>
      <c r="H288" s="36">
        <v>111180</v>
      </c>
      <c r="I288" s="36">
        <f aca="true" t="shared" si="42" ref="I288:I313">SUM(H288)*1.60937219</f>
        <v>178930.0000842</v>
      </c>
      <c r="J288" s="28">
        <f>SUM(H288-H282)</f>
        <v>15</v>
      </c>
      <c r="K288" s="28">
        <f aca="true" t="shared" si="43" ref="K288:K313">SUM(J288)*1.60937219</f>
        <v>24.14058285</v>
      </c>
      <c r="L288" s="71"/>
      <c r="M288" s="72" t="s">
        <v>924</v>
      </c>
    </row>
    <row r="289" spans="1:13" ht="25.5" customHeight="1">
      <c r="A289" s="37"/>
      <c r="B289" s="17">
        <v>40580</v>
      </c>
      <c r="C289" s="39"/>
      <c r="D289" s="39" t="s">
        <v>925</v>
      </c>
      <c r="E289" s="18"/>
      <c r="F289" s="39"/>
      <c r="G289" s="40"/>
      <c r="H289" s="36">
        <v>111197</v>
      </c>
      <c r="I289" s="36">
        <f t="shared" si="42"/>
        <v>178957.35941143</v>
      </c>
      <c r="J289" s="28">
        <f aca="true" t="shared" si="44" ref="J289:J295">SUM(H289-H288)</f>
        <v>17</v>
      </c>
      <c r="K289" s="28">
        <f t="shared" si="43"/>
        <v>27.359327229999998</v>
      </c>
      <c r="L289" s="71"/>
      <c r="M289" s="72" t="s">
        <v>929</v>
      </c>
    </row>
    <row r="290" spans="1:13" ht="25.5" customHeight="1">
      <c r="A290" s="37">
        <v>211</v>
      </c>
      <c r="B290" s="38">
        <v>40581</v>
      </c>
      <c r="C290" s="39" t="s">
        <v>926</v>
      </c>
      <c r="D290" s="39" t="s">
        <v>927</v>
      </c>
      <c r="E290" s="18" t="s">
        <v>928</v>
      </c>
      <c r="F290" s="39"/>
      <c r="G290" s="40"/>
      <c r="H290" s="36">
        <v>111268</v>
      </c>
      <c r="I290" s="36">
        <f t="shared" si="42"/>
        <v>179071.62483692</v>
      </c>
      <c r="J290" s="28">
        <f t="shared" si="44"/>
        <v>71</v>
      </c>
      <c r="K290" s="28">
        <f t="shared" si="43"/>
        <v>114.26542549</v>
      </c>
      <c r="L290" s="71"/>
      <c r="M290" s="72" t="s">
        <v>930</v>
      </c>
    </row>
    <row r="291" spans="1:13" ht="25.5" customHeight="1">
      <c r="A291" s="37">
        <v>212</v>
      </c>
      <c r="B291" s="38">
        <v>40582</v>
      </c>
      <c r="C291" s="39" t="s">
        <v>931</v>
      </c>
      <c r="D291" s="39" t="s">
        <v>932</v>
      </c>
      <c r="E291" s="18" t="s">
        <v>933</v>
      </c>
      <c r="F291" s="39">
        <v>10000</v>
      </c>
      <c r="G291" s="40">
        <f>SUM(F291*0.0004)</f>
        <v>4</v>
      </c>
      <c r="H291" s="36">
        <v>111378</v>
      </c>
      <c r="I291" s="36">
        <f t="shared" si="42"/>
        <v>179248.65577782</v>
      </c>
      <c r="J291" s="28">
        <f t="shared" si="44"/>
        <v>110</v>
      </c>
      <c r="K291" s="28">
        <f t="shared" si="43"/>
        <v>177.0309409</v>
      </c>
      <c r="L291" s="71"/>
      <c r="M291" s="72" t="s">
        <v>934</v>
      </c>
    </row>
    <row r="292" spans="1:13" ht="25.5" customHeight="1">
      <c r="A292" s="37">
        <v>213</v>
      </c>
      <c r="B292" s="38">
        <v>40584</v>
      </c>
      <c r="C292" s="39" t="s">
        <v>935</v>
      </c>
      <c r="D292" s="39" t="s">
        <v>938</v>
      </c>
      <c r="E292" s="18" t="s">
        <v>936</v>
      </c>
      <c r="F292" s="39"/>
      <c r="G292" s="40"/>
      <c r="H292" s="36">
        <v>111469</v>
      </c>
      <c r="I292" s="36">
        <f t="shared" si="42"/>
        <v>179395.10864711</v>
      </c>
      <c r="J292" s="28">
        <f t="shared" si="44"/>
        <v>91</v>
      </c>
      <c r="K292" s="28">
        <f t="shared" si="43"/>
        <v>146.45286929</v>
      </c>
      <c r="L292" s="71"/>
      <c r="M292" s="72" t="s">
        <v>937</v>
      </c>
    </row>
    <row r="293" spans="1:13" ht="25.5" customHeight="1">
      <c r="A293" s="37">
        <v>214</v>
      </c>
      <c r="B293" s="38">
        <v>40585</v>
      </c>
      <c r="C293" s="39" t="s">
        <v>939</v>
      </c>
      <c r="D293" s="39" t="s">
        <v>940</v>
      </c>
      <c r="E293" s="18" t="s">
        <v>941</v>
      </c>
      <c r="F293" s="39"/>
      <c r="G293" s="40"/>
      <c r="H293" s="36">
        <v>111580</v>
      </c>
      <c r="I293" s="36">
        <f t="shared" si="42"/>
        <v>179573.7489602</v>
      </c>
      <c r="J293" s="28">
        <f t="shared" si="44"/>
        <v>111</v>
      </c>
      <c r="K293" s="28">
        <f t="shared" si="43"/>
        <v>178.64031309</v>
      </c>
      <c r="L293" s="71"/>
      <c r="M293" s="72" t="s">
        <v>942</v>
      </c>
    </row>
    <row r="294" spans="1:13" ht="25.5" customHeight="1">
      <c r="A294" s="37">
        <v>215</v>
      </c>
      <c r="B294" s="38">
        <v>40586</v>
      </c>
      <c r="C294" s="39" t="s">
        <v>939</v>
      </c>
      <c r="D294" s="39" t="s">
        <v>943</v>
      </c>
      <c r="E294" s="18" t="s">
        <v>944</v>
      </c>
      <c r="F294" s="39">
        <v>3000</v>
      </c>
      <c r="G294" s="40">
        <f>SUM(F294*0.0004)</f>
        <v>1.2</v>
      </c>
      <c r="H294" s="36">
        <v>111600</v>
      </c>
      <c r="I294" s="36">
        <f t="shared" si="42"/>
        <v>179605.936404</v>
      </c>
      <c r="J294" s="28">
        <f t="shared" si="44"/>
        <v>20</v>
      </c>
      <c r="K294" s="28">
        <f t="shared" si="43"/>
        <v>32.1874438</v>
      </c>
      <c r="L294" s="71"/>
      <c r="M294" s="72" t="s">
        <v>945</v>
      </c>
    </row>
    <row r="295" spans="1:13" ht="25.5" customHeight="1">
      <c r="A295" s="37">
        <v>216</v>
      </c>
      <c r="B295" s="38">
        <v>40587</v>
      </c>
      <c r="C295" s="39" t="s">
        <v>939</v>
      </c>
      <c r="D295" s="39" t="s">
        <v>948</v>
      </c>
      <c r="E295" s="18" t="s">
        <v>944</v>
      </c>
      <c r="F295" s="39">
        <v>20000</v>
      </c>
      <c r="G295" s="40">
        <f>SUM(F295*0.0004)</f>
        <v>8</v>
      </c>
      <c r="H295" s="36">
        <v>111611</v>
      </c>
      <c r="I295" s="36">
        <f t="shared" si="42"/>
        <v>179623.63949809</v>
      </c>
      <c r="J295" s="28">
        <f t="shared" si="44"/>
        <v>11</v>
      </c>
      <c r="K295" s="28">
        <f t="shared" si="43"/>
        <v>17.70309409</v>
      </c>
      <c r="L295" s="71"/>
      <c r="M295" s="72" t="s">
        <v>946</v>
      </c>
    </row>
    <row r="296" spans="1:13" ht="25.5" customHeight="1">
      <c r="A296" s="37">
        <v>217</v>
      </c>
      <c r="B296" s="38">
        <v>40594</v>
      </c>
      <c r="C296" s="39" t="s">
        <v>949</v>
      </c>
      <c r="D296" s="39" t="s">
        <v>952</v>
      </c>
      <c r="E296" s="18" t="s">
        <v>950</v>
      </c>
      <c r="F296" s="39"/>
      <c r="G296" s="40">
        <f>SUM(F296*0.0004)</f>
        <v>0</v>
      </c>
      <c r="H296" s="36">
        <v>111877</v>
      </c>
      <c r="I296" s="36">
        <f t="shared" si="42"/>
        <v>180051.73250063</v>
      </c>
      <c r="J296" s="28">
        <f aca="true" t="shared" si="45" ref="J296:J305">SUM(H296-H295)</f>
        <v>266</v>
      </c>
      <c r="K296" s="28">
        <f t="shared" si="43"/>
        <v>428.09300254</v>
      </c>
      <c r="L296" s="73" t="s">
        <v>956</v>
      </c>
      <c r="M296" s="72" t="s">
        <v>951</v>
      </c>
    </row>
    <row r="297" spans="1:13" ht="25.5" customHeight="1">
      <c r="A297" s="37">
        <v>218</v>
      </c>
      <c r="B297" s="38">
        <v>40595</v>
      </c>
      <c r="C297" s="39" t="s">
        <v>953</v>
      </c>
      <c r="D297" s="39" t="s">
        <v>954</v>
      </c>
      <c r="E297" s="18" t="s">
        <v>962</v>
      </c>
      <c r="F297" s="39">
        <v>16000</v>
      </c>
      <c r="G297" s="40">
        <f>SUM(F297*0.0004)</f>
        <v>6.4</v>
      </c>
      <c r="H297" s="36">
        <v>111886</v>
      </c>
      <c r="I297" s="36">
        <f t="shared" si="42"/>
        <v>180066.21685034</v>
      </c>
      <c r="J297" s="28">
        <f t="shared" si="45"/>
        <v>9</v>
      </c>
      <c r="K297" s="28">
        <f t="shared" si="43"/>
        <v>14.48434971</v>
      </c>
      <c r="L297" s="73"/>
      <c r="M297" s="72" t="s">
        <v>955</v>
      </c>
    </row>
    <row r="298" spans="1:13" ht="25.5" customHeight="1">
      <c r="A298" s="37">
        <v>219</v>
      </c>
      <c r="B298" s="38">
        <v>40596</v>
      </c>
      <c r="C298" s="39" t="s">
        <v>949</v>
      </c>
      <c r="D298" s="39" t="s">
        <v>722</v>
      </c>
      <c r="E298" s="18" t="s">
        <v>957</v>
      </c>
      <c r="F298" s="39"/>
      <c r="G298" s="40"/>
      <c r="H298" s="36">
        <v>111895</v>
      </c>
      <c r="I298" s="36">
        <f t="shared" si="42"/>
        <v>180080.70120005</v>
      </c>
      <c r="J298" s="28">
        <f t="shared" si="45"/>
        <v>9</v>
      </c>
      <c r="K298" s="28">
        <f t="shared" si="43"/>
        <v>14.48434971</v>
      </c>
      <c r="L298" s="73"/>
      <c r="M298" s="72" t="s">
        <v>958</v>
      </c>
    </row>
    <row r="299" spans="1:13" ht="25.5" customHeight="1">
      <c r="A299" s="37">
        <v>220</v>
      </c>
      <c r="B299" s="38">
        <v>40597</v>
      </c>
      <c r="C299" s="39" t="s">
        <v>714</v>
      </c>
      <c r="D299" s="39" t="s">
        <v>959</v>
      </c>
      <c r="E299" s="18" t="s">
        <v>960</v>
      </c>
      <c r="F299" s="39">
        <v>15000</v>
      </c>
      <c r="G299" s="40">
        <f>SUM(F299*0.0004)</f>
        <v>6</v>
      </c>
      <c r="H299" s="36">
        <v>111945</v>
      </c>
      <c r="I299" s="36">
        <f t="shared" si="42"/>
        <v>180161.16980955</v>
      </c>
      <c r="J299" s="28">
        <f t="shared" si="45"/>
        <v>50</v>
      </c>
      <c r="K299" s="28">
        <f t="shared" si="43"/>
        <v>80.4686095</v>
      </c>
      <c r="L299" s="73"/>
      <c r="M299" s="72" t="s">
        <v>961</v>
      </c>
    </row>
    <row r="300" spans="1:13" ht="25.5" customHeight="1">
      <c r="A300" s="37">
        <v>221</v>
      </c>
      <c r="B300" s="38">
        <v>40598</v>
      </c>
      <c r="C300" s="39" t="s">
        <v>963</v>
      </c>
      <c r="D300" s="39" t="s">
        <v>964</v>
      </c>
      <c r="E300" s="18" t="s">
        <v>965</v>
      </c>
      <c r="F300" s="39"/>
      <c r="G300" s="40"/>
      <c r="H300" s="36">
        <v>111991</v>
      </c>
      <c r="I300" s="36">
        <f t="shared" si="42"/>
        <v>180235.20093029</v>
      </c>
      <c r="J300" s="28">
        <f t="shared" si="45"/>
        <v>46</v>
      </c>
      <c r="K300" s="28">
        <f t="shared" si="43"/>
        <v>74.03112074</v>
      </c>
      <c r="L300" s="73"/>
      <c r="M300" s="72" t="s">
        <v>966</v>
      </c>
    </row>
    <row r="301" spans="1:13" ht="25.5" customHeight="1">
      <c r="A301" s="37">
        <v>222</v>
      </c>
      <c r="B301" s="38">
        <v>40599</v>
      </c>
      <c r="C301" s="39" t="s">
        <v>967</v>
      </c>
      <c r="D301" s="39" t="s">
        <v>968</v>
      </c>
      <c r="E301" s="18" t="s">
        <v>972</v>
      </c>
      <c r="F301" s="39"/>
      <c r="G301" s="40"/>
      <c r="H301" s="36">
        <v>112148</v>
      </c>
      <c r="I301" s="36">
        <f t="shared" si="42"/>
        <v>180487.87236412</v>
      </c>
      <c r="J301" s="28">
        <f t="shared" si="45"/>
        <v>157</v>
      </c>
      <c r="K301" s="28">
        <f t="shared" si="43"/>
        <v>252.67143382999998</v>
      </c>
      <c r="L301" s="73"/>
      <c r="M301" s="72" t="s">
        <v>976</v>
      </c>
    </row>
    <row r="302" spans="1:13" ht="25.5" customHeight="1">
      <c r="A302" s="37">
        <v>223</v>
      </c>
      <c r="B302" s="38">
        <v>40600</v>
      </c>
      <c r="C302" s="39" t="s">
        <v>970</v>
      </c>
      <c r="D302" s="39" t="s">
        <v>971</v>
      </c>
      <c r="E302" s="18" t="s">
        <v>969</v>
      </c>
      <c r="F302" s="39">
        <v>16000</v>
      </c>
      <c r="G302" s="40">
        <f>SUM(F302*0.0004)</f>
        <v>6.4</v>
      </c>
      <c r="H302" s="36">
        <v>112179</v>
      </c>
      <c r="I302" s="36">
        <f t="shared" si="42"/>
        <v>180537.76290201</v>
      </c>
      <c r="J302" s="28">
        <f t="shared" si="45"/>
        <v>31</v>
      </c>
      <c r="K302" s="28">
        <f t="shared" si="43"/>
        <v>49.89053789</v>
      </c>
      <c r="L302" s="73"/>
      <c r="M302" s="72" t="s">
        <v>975</v>
      </c>
    </row>
    <row r="303" spans="1:13" ht="25.5" customHeight="1">
      <c r="A303" s="37">
        <v>224</v>
      </c>
      <c r="B303" s="38">
        <v>40602</v>
      </c>
      <c r="C303" s="39" t="s">
        <v>973</v>
      </c>
      <c r="D303" s="39" t="s">
        <v>974</v>
      </c>
      <c r="E303" s="18" t="s">
        <v>978</v>
      </c>
      <c r="F303" s="39"/>
      <c r="G303" s="40"/>
      <c r="H303" s="36">
        <v>112235</v>
      </c>
      <c r="I303" s="36">
        <f t="shared" si="42"/>
        <v>180627.88774465</v>
      </c>
      <c r="J303" s="28">
        <f t="shared" si="45"/>
        <v>56</v>
      </c>
      <c r="K303" s="28">
        <f t="shared" si="43"/>
        <v>90.12484264</v>
      </c>
      <c r="L303" s="73"/>
      <c r="M303" s="72" t="s">
        <v>977</v>
      </c>
    </row>
    <row r="304" spans="1:13" ht="25.5" customHeight="1">
      <c r="A304" s="37">
        <v>225</v>
      </c>
      <c r="B304" s="38">
        <v>40603</v>
      </c>
      <c r="C304" s="39" t="s">
        <v>979</v>
      </c>
      <c r="D304" s="39" t="s">
        <v>980</v>
      </c>
      <c r="E304" s="18" t="s">
        <v>981</v>
      </c>
      <c r="F304" s="39">
        <v>6000</v>
      </c>
      <c r="G304" s="40">
        <f>SUM(F304*0.0004)</f>
        <v>2.4</v>
      </c>
      <c r="H304" s="36">
        <v>112343</v>
      </c>
      <c r="I304" s="36">
        <f t="shared" si="42"/>
        <v>180801.69994117</v>
      </c>
      <c r="J304" s="28">
        <f t="shared" si="45"/>
        <v>108</v>
      </c>
      <c r="K304" s="28">
        <f t="shared" si="43"/>
        <v>173.81219652</v>
      </c>
      <c r="L304" s="73"/>
      <c r="M304" s="72" t="s">
        <v>982</v>
      </c>
    </row>
    <row r="305" spans="1:13" ht="25.5" customHeight="1">
      <c r="A305" s="37">
        <v>226</v>
      </c>
      <c r="B305" s="38">
        <v>40604</v>
      </c>
      <c r="C305" s="39" t="s">
        <v>985</v>
      </c>
      <c r="D305" s="39" t="s">
        <v>983</v>
      </c>
      <c r="E305" s="18" t="s">
        <v>984</v>
      </c>
      <c r="F305" s="39">
        <v>20000</v>
      </c>
      <c r="G305" s="40">
        <f>SUM(F305*0.0004)</f>
        <v>8</v>
      </c>
      <c r="H305" s="36">
        <v>112421</v>
      </c>
      <c r="I305" s="36">
        <f t="shared" si="42"/>
        <v>180927.23097199</v>
      </c>
      <c r="J305" s="28">
        <f t="shared" si="45"/>
        <v>78</v>
      </c>
      <c r="K305" s="28">
        <f t="shared" si="43"/>
        <v>125.53103082</v>
      </c>
      <c r="L305" s="73"/>
      <c r="M305" s="72" t="s">
        <v>986</v>
      </c>
    </row>
    <row r="306" spans="1:13" ht="25.5" customHeight="1">
      <c r="A306" s="37">
        <v>227</v>
      </c>
      <c r="B306" s="38">
        <v>40605</v>
      </c>
      <c r="C306" s="39" t="s">
        <v>989</v>
      </c>
      <c r="D306" s="39" t="s">
        <v>987</v>
      </c>
      <c r="E306" s="18" t="s">
        <v>988</v>
      </c>
      <c r="F306" s="39">
        <v>5000</v>
      </c>
      <c r="G306" s="40">
        <f>SUM(F306*0.0004)</f>
        <v>2</v>
      </c>
      <c r="H306" s="36">
        <v>112548</v>
      </c>
      <c r="I306" s="36">
        <f t="shared" si="42"/>
        <v>181131.62124012</v>
      </c>
      <c r="J306" s="28">
        <f>SUM(H306-H305)</f>
        <v>127</v>
      </c>
      <c r="K306" s="28">
        <f t="shared" si="43"/>
        <v>204.39026813</v>
      </c>
      <c r="L306" s="73"/>
      <c r="M306" s="72" t="s">
        <v>990</v>
      </c>
    </row>
    <row r="307" spans="1:13" ht="25.5" customHeight="1">
      <c r="A307" s="37">
        <v>228</v>
      </c>
      <c r="B307" s="38">
        <v>40606</v>
      </c>
      <c r="C307" s="39" t="s">
        <v>991</v>
      </c>
      <c r="D307" s="39" t="s">
        <v>0</v>
      </c>
      <c r="E307" s="18" t="s">
        <v>1</v>
      </c>
      <c r="F307" s="39">
        <v>5000</v>
      </c>
      <c r="G307" s="40">
        <f>SUM(F307*0.0004)</f>
        <v>2</v>
      </c>
      <c r="H307" s="36">
        <v>112700</v>
      </c>
      <c r="I307" s="36">
        <f t="shared" si="42"/>
        <v>181376.245813</v>
      </c>
      <c r="J307" s="28">
        <f>SUM(H307-H306)</f>
        <v>152</v>
      </c>
      <c r="K307" s="28">
        <f t="shared" si="43"/>
        <v>244.62457288</v>
      </c>
      <c r="L307" s="73"/>
      <c r="M307" s="72" t="s">
        <v>2</v>
      </c>
    </row>
    <row r="308" spans="1:13" ht="25.5" customHeight="1">
      <c r="A308" s="37">
        <v>229</v>
      </c>
      <c r="B308" s="38">
        <v>40607</v>
      </c>
      <c r="C308" s="39" t="s">
        <v>3</v>
      </c>
      <c r="D308" s="39" t="s">
        <v>4</v>
      </c>
      <c r="E308" s="18" t="s">
        <v>5</v>
      </c>
      <c r="F308" s="39">
        <v>24000</v>
      </c>
      <c r="G308" s="40">
        <f>SUM(F308*0.0004)</f>
        <v>9.6</v>
      </c>
      <c r="H308" s="36">
        <v>112890</v>
      </c>
      <c r="I308" s="36">
        <f t="shared" si="42"/>
        <v>181682.0265291</v>
      </c>
      <c r="J308" s="28">
        <f>SUM(H308-H307)</f>
        <v>190</v>
      </c>
      <c r="K308" s="28">
        <f t="shared" si="43"/>
        <v>305.7807161</v>
      </c>
      <c r="L308" s="73"/>
      <c r="M308" s="72" t="s">
        <v>23</v>
      </c>
    </row>
    <row r="309" spans="1:13" ht="25.5" customHeight="1">
      <c r="A309" s="37">
        <v>230</v>
      </c>
      <c r="B309" s="38">
        <v>40608</v>
      </c>
      <c r="C309" s="39" t="s">
        <v>19</v>
      </c>
      <c r="D309" s="39" t="s">
        <v>21</v>
      </c>
      <c r="E309" s="18" t="s">
        <v>5</v>
      </c>
      <c r="F309" s="39"/>
      <c r="G309" s="40"/>
      <c r="H309" s="36">
        <v>112916</v>
      </c>
      <c r="I309" s="36">
        <f t="shared" si="42"/>
        <v>181723.87020604</v>
      </c>
      <c r="J309" s="28">
        <f>SUM(H309-H308)</f>
        <v>26</v>
      </c>
      <c r="K309" s="28">
        <f t="shared" si="43"/>
        <v>41.84367694</v>
      </c>
      <c r="L309" s="73"/>
      <c r="M309" s="72" t="s">
        <v>20</v>
      </c>
    </row>
    <row r="310" spans="1:13" ht="25.5" customHeight="1">
      <c r="A310" s="37">
        <v>231</v>
      </c>
      <c r="B310" s="38">
        <v>40609</v>
      </c>
      <c r="C310" s="39" t="s">
        <v>19</v>
      </c>
      <c r="D310" s="39" t="s">
        <v>18</v>
      </c>
      <c r="E310" s="18" t="s">
        <v>6</v>
      </c>
      <c r="F310" s="39">
        <v>17000</v>
      </c>
      <c r="G310" s="40">
        <f>SUM(F310*0.0004)</f>
        <v>6.800000000000001</v>
      </c>
      <c r="H310" s="36">
        <v>112932</v>
      </c>
      <c r="I310" s="36">
        <f t="shared" si="42"/>
        <v>181749.62016108</v>
      </c>
      <c r="J310" s="28">
        <f>SUM(H310-H309)</f>
        <v>16</v>
      </c>
      <c r="K310" s="28">
        <f t="shared" si="43"/>
        <v>25.74995504</v>
      </c>
      <c r="L310" s="73"/>
      <c r="M310" s="72" t="s">
        <v>22</v>
      </c>
    </row>
    <row r="311" spans="1:13" ht="25.5" customHeight="1">
      <c r="A311" s="37">
        <v>232</v>
      </c>
      <c r="B311" s="38">
        <v>40610</v>
      </c>
      <c r="C311" s="39" t="s">
        <v>7</v>
      </c>
      <c r="D311" s="39" t="s">
        <v>8</v>
      </c>
      <c r="E311" s="18" t="s">
        <v>9</v>
      </c>
      <c r="F311" s="39"/>
      <c r="G311" s="40">
        <f>SUM(F311*0.0004)</f>
        <v>0</v>
      </c>
      <c r="H311" s="36">
        <v>112942</v>
      </c>
      <c r="I311" s="36">
        <f t="shared" si="42"/>
        <v>181765.71388298</v>
      </c>
      <c r="J311" s="28">
        <f>SUM(H311-H310)</f>
        <v>10</v>
      </c>
      <c r="K311" s="28">
        <f t="shared" si="43"/>
        <v>16.0937219</v>
      </c>
      <c r="L311" s="73"/>
      <c r="M311" s="72" t="s">
        <v>10</v>
      </c>
    </row>
    <row r="312" spans="1:13" ht="25.5" customHeight="1">
      <c r="A312" s="37">
        <v>233</v>
      </c>
      <c r="B312" s="38">
        <v>40611</v>
      </c>
      <c r="C312" s="39" t="s">
        <v>11</v>
      </c>
      <c r="D312" s="39" t="s">
        <v>8</v>
      </c>
      <c r="E312" s="18" t="s">
        <v>12</v>
      </c>
      <c r="F312" s="39">
        <v>12000</v>
      </c>
      <c r="G312" s="40">
        <f>SUM(F312*0.0004)</f>
        <v>4.8</v>
      </c>
      <c r="H312" s="36">
        <v>113103</v>
      </c>
      <c r="I312" s="36">
        <f t="shared" si="42"/>
        <v>182024.82280557</v>
      </c>
      <c r="J312" s="28">
        <f>SUM(H312-H311)</f>
        <v>161</v>
      </c>
      <c r="K312" s="28">
        <f t="shared" si="43"/>
        <v>259.10892259</v>
      </c>
      <c r="L312" s="73"/>
      <c r="M312" s="72" t="s">
        <v>13</v>
      </c>
    </row>
    <row r="313" spans="1:13" ht="25.5" customHeight="1">
      <c r="A313" s="37">
        <v>234</v>
      </c>
      <c r="B313" s="38">
        <v>40613</v>
      </c>
      <c r="C313" s="39" t="s">
        <v>11</v>
      </c>
      <c r="D313" s="39" t="s">
        <v>14</v>
      </c>
      <c r="E313" s="18" t="s">
        <v>12</v>
      </c>
      <c r="F313" s="39">
        <v>50000</v>
      </c>
      <c r="G313" s="40">
        <f>SUM(F313*0.0004)</f>
        <v>20</v>
      </c>
      <c r="H313" s="36">
        <v>113123</v>
      </c>
      <c r="I313" s="36">
        <f t="shared" si="42"/>
        <v>182057.01024937</v>
      </c>
      <c r="J313" s="28">
        <f>SUM(H313-H312)</f>
        <v>20</v>
      </c>
      <c r="K313" s="28">
        <f t="shared" si="43"/>
        <v>32.1874438</v>
      </c>
      <c r="L313" s="73"/>
      <c r="M313" s="72" t="s">
        <v>15</v>
      </c>
    </row>
    <row r="314" spans="1:13" ht="25.5" customHeight="1">
      <c r="A314" s="64"/>
      <c r="B314" s="63"/>
      <c r="C314" s="65"/>
      <c r="D314" s="65"/>
      <c r="E314" s="65"/>
      <c r="F314" s="65"/>
      <c r="G314" s="66"/>
      <c r="H314" s="61"/>
      <c r="I314" s="61"/>
      <c r="J314" s="61"/>
      <c r="K314" s="61"/>
      <c r="L314" s="67"/>
      <c r="M314" s="68"/>
    </row>
    <row r="315" spans="8:11" ht="25.5" customHeight="1">
      <c r="H315" s="26"/>
      <c r="I315" s="26"/>
      <c r="J315" s="26"/>
      <c r="K315" s="26"/>
    </row>
    <row r="316" spans="8:11" ht="25.5" customHeight="1">
      <c r="H316" s="26"/>
      <c r="I316" s="26"/>
      <c r="J316" s="26"/>
      <c r="K316" s="26"/>
    </row>
    <row r="317" spans="8:11" ht="25.5" customHeight="1">
      <c r="H317" s="26"/>
      <c r="I317" s="26"/>
      <c r="J317" s="26"/>
      <c r="K317" s="26"/>
    </row>
    <row r="318" spans="8:11" ht="25.5" customHeight="1">
      <c r="H318" s="26"/>
      <c r="I318" s="26"/>
      <c r="J318" s="26"/>
      <c r="K318" s="26"/>
    </row>
    <row r="319" spans="8:11" ht="25.5" customHeight="1">
      <c r="H319" s="26"/>
      <c r="I319" s="26"/>
      <c r="J319" s="26"/>
      <c r="K319" s="26"/>
    </row>
    <row r="320" spans="8:11" ht="25.5" customHeight="1">
      <c r="H320" s="26"/>
      <c r="I320" s="26"/>
      <c r="J320" s="26"/>
      <c r="K320" s="26"/>
    </row>
    <row r="321" spans="8:11" ht="25.5" customHeight="1">
      <c r="H321" s="26"/>
      <c r="I321" s="26"/>
      <c r="J321" s="26"/>
      <c r="K321" s="26"/>
    </row>
    <row r="322" spans="8:11" ht="25.5" customHeight="1">
      <c r="H322" s="26"/>
      <c r="I322" s="26"/>
      <c r="J322" s="26"/>
      <c r="K322" s="26"/>
    </row>
    <row r="323" spans="8:11" ht="25.5" customHeight="1">
      <c r="H323" s="26"/>
      <c r="I323" s="26"/>
      <c r="J323" s="26"/>
      <c r="K323" s="26"/>
    </row>
    <row r="324" spans="8:11" ht="25.5" customHeight="1">
      <c r="H324" s="26"/>
      <c r="I324" s="26"/>
      <c r="J324" s="26"/>
      <c r="K324" s="26"/>
    </row>
    <row r="325" spans="8:11" ht="25.5" customHeight="1">
      <c r="H325" s="26"/>
      <c r="I325" s="26"/>
      <c r="J325" s="26"/>
      <c r="K325" s="26"/>
    </row>
    <row r="326" spans="8:11" ht="25.5" customHeight="1">
      <c r="H326" s="26"/>
      <c r="I326" s="26"/>
      <c r="J326" s="26"/>
      <c r="K326" s="26"/>
    </row>
    <row r="327" spans="8:11" ht="25.5" customHeight="1">
      <c r="H327" s="26"/>
      <c r="I327" s="26"/>
      <c r="J327" s="26"/>
      <c r="K327" s="26"/>
    </row>
    <row r="328" spans="8:11" ht="25.5" customHeight="1">
      <c r="H328" s="26"/>
      <c r="I328" s="26"/>
      <c r="J328" s="26"/>
      <c r="K328" s="26"/>
    </row>
    <row r="329" spans="8:11" ht="25.5" customHeight="1">
      <c r="H329" s="26"/>
      <c r="I329" s="26"/>
      <c r="J329" s="26"/>
      <c r="K329" s="26"/>
    </row>
    <row r="330" spans="8:11" ht="25.5" customHeight="1">
      <c r="H330" s="26"/>
      <c r="I330" s="26"/>
      <c r="J330" s="26"/>
      <c r="K330" s="26"/>
    </row>
    <row r="331" spans="8:11" ht="25.5" customHeight="1">
      <c r="H331" s="26"/>
      <c r="I331" s="26"/>
      <c r="J331" s="26"/>
      <c r="K331" s="26"/>
    </row>
    <row r="332" spans="8:11" ht="25.5" customHeight="1">
      <c r="H332" s="26"/>
      <c r="I332" s="26"/>
      <c r="J332" s="26"/>
      <c r="K332" s="26"/>
    </row>
    <row r="333" spans="8:11" ht="25.5" customHeight="1">
      <c r="H333" s="26"/>
      <c r="I333" s="26"/>
      <c r="J333" s="26"/>
      <c r="K333" s="26"/>
    </row>
    <row r="334" spans="8:11" ht="25.5" customHeight="1">
      <c r="H334" s="26"/>
      <c r="I334" s="26"/>
      <c r="J334" s="26"/>
      <c r="K334" s="26"/>
    </row>
    <row r="335" spans="8:11" ht="25.5" customHeight="1">
      <c r="H335" s="26"/>
      <c r="I335" s="26"/>
      <c r="J335" s="26"/>
      <c r="K335" s="26"/>
    </row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</sheetData>
  <mergeCells count="134">
    <mergeCell ref="A261:C262"/>
    <mergeCell ref="F261:M261"/>
    <mergeCell ref="F262:M262"/>
    <mergeCell ref="A263:A264"/>
    <mergeCell ref="B263:B264"/>
    <mergeCell ref="C263:E263"/>
    <mergeCell ref="F263:G263"/>
    <mergeCell ref="H263:I263"/>
    <mergeCell ref="J263:K263"/>
    <mergeCell ref="L263:L264"/>
    <mergeCell ref="M229:M230"/>
    <mergeCell ref="F229:G229"/>
    <mergeCell ref="H229:I229"/>
    <mergeCell ref="J229:K229"/>
    <mergeCell ref="L229:L230"/>
    <mergeCell ref="M263:M264"/>
    <mergeCell ref="H286:I286"/>
    <mergeCell ref="J286:K286"/>
    <mergeCell ref="L286:L287"/>
    <mergeCell ref="M286:M287"/>
    <mergeCell ref="A286:A287"/>
    <mergeCell ref="B286:B287"/>
    <mergeCell ref="C286:E286"/>
    <mergeCell ref="F286:G286"/>
    <mergeCell ref="B213:M213"/>
    <mergeCell ref="A284:C285"/>
    <mergeCell ref="F284:M284"/>
    <mergeCell ref="F285:M285"/>
    <mergeCell ref="A227:C228"/>
    <mergeCell ref="F227:M227"/>
    <mergeCell ref="F228:M228"/>
    <mergeCell ref="A229:A230"/>
    <mergeCell ref="B229:B230"/>
    <mergeCell ref="C229:E229"/>
    <mergeCell ref="M182:M183"/>
    <mergeCell ref="A180:C181"/>
    <mergeCell ref="F180:M180"/>
    <mergeCell ref="F181:M181"/>
    <mergeCell ref="A182:A183"/>
    <mergeCell ref="B182:B183"/>
    <mergeCell ref="C182:E182"/>
    <mergeCell ref="F182:G182"/>
    <mergeCell ref="H182:I182"/>
    <mergeCell ref="J182:K182"/>
    <mergeCell ref="L182:L183"/>
    <mergeCell ref="H145:I145"/>
    <mergeCell ref="J145:K145"/>
    <mergeCell ref="L145:L146"/>
    <mergeCell ref="M145:M146"/>
    <mergeCell ref="A145:A146"/>
    <mergeCell ref="B145:B146"/>
    <mergeCell ref="C145:E145"/>
    <mergeCell ref="F145:G145"/>
    <mergeCell ref="M129:M130"/>
    <mergeCell ref="A143:C144"/>
    <mergeCell ref="F143:M143"/>
    <mergeCell ref="F144:M144"/>
    <mergeCell ref="A127:C128"/>
    <mergeCell ref="F127:M127"/>
    <mergeCell ref="F128:M128"/>
    <mergeCell ref="A129:A130"/>
    <mergeCell ref="B129:B130"/>
    <mergeCell ref="C129:E129"/>
    <mergeCell ref="F129:G129"/>
    <mergeCell ref="H129:I129"/>
    <mergeCell ref="J129:K129"/>
    <mergeCell ref="L129:L130"/>
    <mergeCell ref="M113:M114"/>
    <mergeCell ref="A111:C112"/>
    <mergeCell ref="F111:M111"/>
    <mergeCell ref="F112:M112"/>
    <mergeCell ref="A113:A114"/>
    <mergeCell ref="B113:B114"/>
    <mergeCell ref="C113:E113"/>
    <mergeCell ref="F113:G113"/>
    <mergeCell ref="H113:I113"/>
    <mergeCell ref="J113:K113"/>
    <mergeCell ref="L113:L114"/>
    <mergeCell ref="M93:M94"/>
    <mergeCell ref="A91:C92"/>
    <mergeCell ref="F91:M91"/>
    <mergeCell ref="F92:M92"/>
    <mergeCell ref="A93:A94"/>
    <mergeCell ref="B93:B94"/>
    <mergeCell ref="C93:E93"/>
    <mergeCell ref="F93:G93"/>
    <mergeCell ref="H93:I93"/>
    <mergeCell ref="J93:K93"/>
    <mergeCell ref="L93:L94"/>
    <mergeCell ref="L50:L51"/>
    <mergeCell ref="M50:M51"/>
    <mergeCell ref="J63:K63"/>
    <mergeCell ref="A61:C62"/>
    <mergeCell ref="F61:M61"/>
    <mergeCell ref="F62:M62"/>
    <mergeCell ref="A48:C49"/>
    <mergeCell ref="A50:A51"/>
    <mergeCell ref="B50:B51"/>
    <mergeCell ref="C50:E50"/>
    <mergeCell ref="F50:G50"/>
    <mergeCell ref="L5:L6"/>
    <mergeCell ref="A19:C20"/>
    <mergeCell ref="B5:B6"/>
    <mergeCell ref="A21:A22"/>
    <mergeCell ref="B21:B22"/>
    <mergeCell ref="C21:E21"/>
    <mergeCell ref="F21:G21"/>
    <mergeCell ref="H21:I21"/>
    <mergeCell ref="J21:K21"/>
    <mergeCell ref="F19:M19"/>
    <mergeCell ref="F20:M20"/>
    <mergeCell ref="L63:L64"/>
    <mergeCell ref="M63:M64"/>
    <mergeCell ref="M21:M22"/>
    <mergeCell ref="L21:L22"/>
    <mergeCell ref="F48:M48"/>
    <mergeCell ref="F49:M49"/>
    <mergeCell ref="H50:I50"/>
    <mergeCell ref="J50:K50"/>
    <mergeCell ref="H63:I63"/>
    <mergeCell ref="F3:M3"/>
    <mergeCell ref="A1:M1"/>
    <mergeCell ref="F5:G5"/>
    <mergeCell ref="H5:I5"/>
    <mergeCell ref="J5:K5"/>
    <mergeCell ref="M5:M6"/>
    <mergeCell ref="A5:A6"/>
    <mergeCell ref="C5:E5"/>
    <mergeCell ref="A3:C4"/>
    <mergeCell ref="F4:M4"/>
    <mergeCell ref="A63:A64"/>
    <mergeCell ref="B63:B64"/>
    <mergeCell ref="C63:E63"/>
    <mergeCell ref="F63:G63"/>
  </mergeCells>
  <printOptions/>
  <pageMargins left="0.3937007874015748" right="0.3937007874015748" top="0.3937007874015748" bottom="0.3937007874015748" header="0.5118110236220472" footer="0"/>
  <pageSetup fitToHeight="4" fitToWidth="1" horizontalDpi="300" verticalDpi="300" orientation="landscape" paperSize="9" scale="67" r:id="rId1"/>
  <headerFooter alignWithMargins="0">
    <oddFooter>&amp;CFeuille de Route -Jungle family.xls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 Grimaud</cp:lastModifiedBy>
  <cp:lastPrinted>2009-09-03T16:02:23Z</cp:lastPrinted>
  <dcterms:created xsi:type="dcterms:W3CDTF">2009-09-06T23:11:36Z</dcterms:created>
  <dcterms:modified xsi:type="dcterms:W3CDTF">2011-03-21T12:22:45Z</dcterms:modified>
  <cp:category/>
  <cp:version/>
  <cp:contentType/>
  <cp:contentStatus/>
</cp:coreProperties>
</file>